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21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<sst xmlns="http://schemas.openxmlformats.org/spreadsheetml/2006/main" count="107" uniqueCount="62">
  <si>
    <t>VÝSLEDKOVÁ LISTINA SERIÁLU MISTROVSTVÍ ČESKÉ REPUBLIKY</t>
  </si>
  <si>
    <t>RADIEM ŘÍZENÝCH MODELŮ PLACHETNIC.</t>
  </si>
  <si>
    <t>Rok:</t>
  </si>
  <si>
    <t>Vzorec pro výpočet seriálových bodů:</t>
  </si>
  <si>
    <t>Kategorie:</t>
  </si>
  <si>
    <t>F5 - E</t>
  </si>
  <si>
    <t>(((poč. modelů - pořadí) + 1) / poč. modelů) * 1000 = bodový zisk</t>
  </si>
  <si>
    <t>Počet startujících:</t>
  </si>
  <si>
    <t>Mezinár.</t>
  </si>
  <si>
    <t>Místo a</t>
  </si>
  <si>
    <t>číslo</t>
  </si>
  <si>
    <t xml:space="preserve">Pořadí </t>
  </si>
  <si>
    <t>Celkem</t>
  </si>
  <si>
    <t>soutěže</t>
  </si>
  <si>
    <t>modelů</t>
  </si>
  <si>
    <t xml:space="preserve">        Označení</t>
  </si>
  <si>
    <t>body</t>
  </si>
  <si>
    <t>Kolín</t>
  </si>
  <si>
    <t>Jablonec</t>
  </si>
  <si>
    <t>Hradec</t>
  </si>
  <si>
    <t>v seriálu:</t>
  </si>
  <si>
    <t>Jméno soutěžícího:</t>
  </si>
  <si>
    <t>Klub:</t>
  </si>
  <si>
    <t xml:space="preserve">     plachet:</t>
  </si>
  <si>
    <t>Škrtnuté</t>
  </si>
  <si>
    <t>soutěže:</t>
  </si>
  <si>
    <t>Lo - 26</t>
  </si>
  <si>
    <t>Lo - 27</t>
  </si>
  <si>
    <t>Lo - 28</t>
  </si>
  <si>
    <t>Lo - 29</t>
  </si>
  <si>
    <t>Lo - 30</t>
  </si>
  <si>
    <t>Novotný Pavel ml.</t>
  </si>
  <si>
    <t>KLM Kolín</t>
  </si>
  <si>
    <t>CZE</t>
  </si>
  <si>
    <t>MISTR ČR 2004</t>
  </si>
  <si>
    <t>Novotný Pavel st.</t>
  </si>
  <si>
    <t>Staněk Ladislav</t>
  </si>
  <si>
    <t>Krouman Jaroslav</t>
  </si>
  <si>
    <t>ing. Kohlíček Bohuslav</t>
  </si>
  <si>
    <t>ing. Pešek Jaroslav</t>
  </si>
  <si>
    <t>Kadlec Jiří</t>
  </si>
  <si>
    <t>Slepánek Jaroslav</t>
  </si>
  <si>
    <t>Munclinger Jiří</t>
  </si>
  <si>
    <t>Olomouc</t>
  </si>
  <si>
    <t>Sýkora Jaromír</t>
  </si>
  <si>
    <t>Herčík Štěpán</t>
  </si>
  <si>
    <t>junior</t>
  </si>
  <si>
    <t>Wolfinger Manfred</t>
  </si>
  <si>
    <t>Ens</t>
  </si>
  <si>
    <t>AUT</t>
  </si>
  <si>
    <t>Wolfinger Franz</t>
  </si>
  <si>
    <t>Steiner Jiří</t>
  </si>
  <si>
    <t>JK Hradec Králové</t>
  </si>
  <si>
    <t>Steiner Michal</t>
  </si>
  <si>
    <t>ing. Tomášek Zdeněk</t>
  </si>
  <si>
    <t>Admirál Jablonec</t>
  </si>
  <si>
    <t>Hoyer Helmut</t>
  </si>
  <si>
    <t>Groslindow</t>
  </si>
  <si>
    <t>GER</t>
  </si>
  <si>
    <t>Vosáhlo David</t>
  </si>
  <si>
    <t>Herčík Petr</t>
  </si>
  <si>
    <t>Zpracoval Staněk Ladislav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</si>
</sst>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9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35"/>
  <sheetViews>
    <sheetView tabSelected="1" workbookViewId="0" topLeftCell="A1">
      <selection activeCell="B1" sqref="B1:P36"/>
    </sheetView>
  </sheetViews>
  <sheetFormatPr defaultColWidth="9.140625" defaultRowHeight="12.75"/>
  <cols>
    <col min="3" max="3" width="20.421875" style="0" customWidth="1"/>
    <col min="4" max="4" width="16.28125" style="0" customWidth="1"/>
    <col min="5" max="5" width="6.00390625" style="0" customWidth="1"/>
    <col min="6" max="7" width="6.7109375" style="0" customWidth="1"/>
    <col min="8" max="8" width="14.57421875" style="0" customWidth="1"/>
    <col min="9" max="9" width="9.28125" style="0" bestFit="1" customWidth="1"/>
    <col min="10" max="11" width="8.421875" style="0" customWidth="1"/>
  </cols>
  <sheetData>
    <row r="1" ht="12.75">
      <c r="B1" s="1" t="s">
        <v>0</v>
      </c>
    </row>
    <row r="2" ht="12.75">
      <c r="C2" t="s">
        <v>1</v>
      </c>
    </row>
    <row r="4" spans="3:10" ht="12.75">
      <c r="C4" t="s">
        <v>2</v>
      </c>
      <c r="D4" s="2">
        <v>2004</v>
      </c>
      <c r="J4" t="s">
        <v>3</v>
      </c>
    </row>
    <row r="5" ht="12.75">
      <c r="D5" s="2"/>
    </row>
    <row r="6" spans="3:9" ht="12.75">
      <c r="C6" t="s">
        <v>4</v>
      </c>
      <c r="D6" s="2" t="s">
        <v>5</v>
      </c>
      <c r="I6" t="s">
        <v>6</v>
      </c>
    </row>
    <row r="9" spans="10:16" ht="12.75">
      <c r="J9" s="3" t="s">
        <v>7</v>
      </c>
      <c r="K9" s="4"/>
      <c r="L9" s="5">
        <v>12</v>
      </c>
      <c r="M9" s="6">
        <v>8</v>
      </c>
      <c r="N9" s="6">
        <v>14</v>
      </c>
      <c r="O9" s="6">
        <v>12</v>
      </c>
      <c r="P9" s="6">
        <v>12</v>
      </c>
    </row>
    <row r="10" spans="2:16" ht="12.75">
      <c r="B10" s="7"/>
      <c r="C10" s="7"/>
      <c r="G10" s="8"/>
      <c r="K10" s="9"/>
      <c r="L10" s="10"/>
      <c r="M10" s="11"/>
      <c r="N10" s="11" t="s">
        <v>8</v>
      </c>
      <c r="O10" s="12"/>
      <c r="P10" s="11"/>
    </row>
    <row r="11" spans="11:16" ht="12.75">
      <c r="K11" s="9"/>
      <c r="L11" s="10" t="s">
        <v>9</v>
      </c>
      <c r="M11" s="11" t="s">
        <v>9</v>
      </c>
      <c r="N11" s="11" t="s">
        <v>9</v>
      </c>
      <c r="O11" s="11" t="s">
        <v>9</v>
      </c>
      <c r="P11" s="11" t="s">
        <v>9</v>
      </c>
    </row>
    <row r="12" spans="11:16" ht="12.75">
      <c r="K12" s="9"/>
      <c r="L12" s="10" t="s">
        <v>10</v>
      </c>
      <c r="M12" s="11" t="s">
        <v>10</v>
      </c>
      <c r="N12" s="11" t="s">
        <v>10</v>
      </c>
      <c r="O12" s="11" t="s">
        <v>10</v>
      </c>
      <c r="P12" s="11" t="s">
        <v>10</v>
      </c>
    </row>
    <row r="13" spans="2:16" ht="12.75">
      <c r="B13" s="11" t="s">
        <v>11</v>
      </c>
      <c r="C13" s="12"/>
      <c r="H13" s="7"/>
      <c r="I13" s="13" t="s">
        <v>12</v>
      </c>
      <c r="J13" s="7"/>
      <c r="K13" s="9"/>
      <c r="L13" s="10" t="s">
        <v>13</v>
      </c>
      <c r="M13" s="11" t="s">
        <v>13</v>
      </c>
      <c r="N13" s="11" t="s">
        <v>13</v>
      </c>
      <c r="O13" s="11" t="s">
        <v>13</v>
      </c>
      <c r="P13" s="11" t="s">
        <v>13</v>
      </c>
    </row>
    <row r="14" spans="2:16" ht="12.75">
      <c r="B14" s="11" t="s">
        <v>14</v>
      </c>
      <c r="C14" s="12"/>
      <c r="D14" s="10"/>
      <c r="E14" s="12"/>
      <c r="F14" s="13" t="s">
        <v>15</v>
      </c>
      <c r="G14" s="10"/>
      <c r="H14" s="14"/>
      <c r="I14" s="10" t="s">
        <v>16</v>
      </c>
      <c r="J14" s="15"/>
      <c r="K14" s="9"/>
      <c r="L14" s="10" t="s">
        <v>17</v>
      </c>
      <c r="M14" s="11" t="s">
        <v>18</v>
      </c>
      <c r="N14" s="11" t="s">
        <v>17</v>
      </c>
      <c r="O14" s="11" t="s">
        <v>19</v>
      </c>
      <c r="P14" s="11" t="s">
        <v>17</v>
      </c>
    </row>
    <row r="15" spans="2:16" ht="13.5" thickBot="1">
      <c r="B15" s="16" t="s">
        <v>20</v>
      </c>
      <c r="C15" s="17" t="s">
        <v>21</v>
      </c>
      <c r="D15" s="16" t="s">
        <v>22</v>
      </c>
      <c r="E15" s="17"/>
      <c r="F15" s="18" t="s">
        <v>23</v>
      </c>
      <c r="G15" s="19"/>
      <c r="H15" s="20"/>
      <c r="I15" s="19" t="s">
        <v>20</v>
      </c>
      <c r="J15" s="21" t="s">
        <v>24</v>
      </c>
      <c r="K15" s="22" t="s">
        <v>25</v>
      </c>
      <c r="L15" s="23" t="s">
        <v>26</v>
      </c>
      <c r="M15" s="24" t="s">
        <v>27</v>
      </c>
      <c r="N15" s="24" t="s">
        <v>28</v>
      </c>
      <c r="O15" s="24" t="s">
        <v>29</v>
      </c>
      <c r="P15" s="24" t="s">
        <v>30</v>
      </c>
    </row>
    <row r="16" spans="2:16" ht="13.5" thickTop="1">
      <c r="B16" s="25">
        <v>1</v>
      </c>
      <c r="C16" s="26" t="s">
        <v>31</v>
      </c>
      <c r="D16" s="25" t="s">
        <v>32</v>
      </c>
      <c r="E16" s="26"/>
      <c r="F16" s="25" t="s">
        <v>33</v>
      </c>
      <c r="G16" s="25">
        <v>1</v>
      </c>
      <c r="H16" s="27" t="s">
        <v>34</v>
      </c>
      <c r="I16" s="28">
        <f aca="true" t="shared" si="0" ref="I16:I34">SUM(L16:P16)-J16-K16</f>
        <v>2928.5380952380947</v>
      </c>
      <c r="J16" s="29">
        <f>MIN(L16:P16)</f>
        <v>916.6666666666666</v>
      </c>
      <c r="K16" s="30">
        <v>916.7</v>
      </c>
      <c r="L16" s="31">
        <f>(((L$9-1)+1)/L$9)*1000</f>
        <v>1000</v>
      </c>
      <c r="M16" s="32">
        <f>(((M$9-1)+1)/M$9)*1000</f>
        <v>1000</v>
      </c>
      <c r="N16" s="33">
        <f>(((N$9-2)+1)/N$9)*1000</f>
        <v>928.5714285714286</v>
      </c>
      <c r="O16" s="33">
        <f>(((O$9-2)+1)/O$9)*1000</f>
        <v>916.6666666666666</v>
      </c>
      <c r="P16" s="33">
        <f>(((P$9-2)+1)/P$9)*1000</f>
        <v>916.6666666666666</v>
      </c>
    </row>
    <row r="17" spans="2:16" ht="12.75">
      <c r="B17" s="34">
        <f aca="true" t="shared" si="1" ref="B17:B29">B16+1</f>
        <v>2</v>
      </c>
      <c r="C17" s="35" t="s">
        <v>35</v>
      </c>
      <c r="D17" s="34" t="s">
        <v>32</v>
      </c>
      <c r="E17" s="35"/>
      <c r="F17" s="34" t="s">
        <v>33</v>
      </c>
      <c r="G17" s="34">
        <v>19</v>
      </c>
      <c r="H17" s="36"/>
      <c r="I17" s="37">
        <f t="shared" si="0"/>
        <v>2714.285714285714</v>
      </c>
      <c r="J17" s="29"/>
      <c r="K17" s="38"/>
      <c r="L17" s="39"/>
      <c r="M17" s="32"/>
      <c r="N17" s="32">
        <f>(((N$9-5)+1)/N$9)*1000</f>
        <v>714.2857142857143</v>
      </c>
      <c r="O17" s="32">
        <f>(((O$9-1)+1)/O$9)*1000</f>
        <v>1000</v>
      </c>
      <c r="P17" s="33">
        <f>(((P$9-1)+1)/P$9)*1000</f>
        <v>1000</v>
      </c>
    </row>
    <row r="18" spans="2:16" ht="12.75">
      <c r="B18" s="34">
        <f t="shared" si="1"/>
        <v>3</v>
      </c>
      <c r="C18" s="35" t="s">
        <v>36</v>
      </c>
      <c r="D18" s="34" t="s">
        <v>32</v>
      </c>
      <c r="E18" s="35"/>
      <c r="F18" s="34" t="s">
        <v>33</v>
      </c>
      <c r="G18" s="34">
        <v>23</v>
      </c>
      <c r="H18" s="36"/>
      <c r="I18" s="37">
        <f t="shared" si="0"/>
        <v>2541.6809523809525</v>
      </c>
      <c r="J18" s="29">
        <f aca="true" t="shared" si="2" ref="J18:J26">MIN(L18:P18)</f>
        <v>666.6666666666666</v>
      </c>
      <c r="K18" s="38">
        <v>785.7</v>
      </c>
      <c r="L18" s="39">
        <f>(((L$9-5)+1)/L$9)*1000</f>
        <v>666.6666666666666</v>
      </c>
      <c r="M18" s="32">
        <f>(((M$9-2)+1)/M$9)*1000</f>
        <v>875</v>
      </c>
      <c r="N18" s="32">
        <f>(((N$9-4)+1)/N$9)*1000</f>
        <v>785.7142857142857</v>
      </c>
      <c r="O18" s="32">
        <f>(((O$9-3)+1)/O$9)*1000</f>
        <v>833.3333333333334</v>
      </c>
      <c r="P18" s="33">
        <f>(((P$9-3)+1)/P$9)*1000</f>
        <v>833.3333333333334</v>
      </c>
    </row>
    <row r="19" spans="2:16" ht="12.75">
      <c r="B19" s="34">
        <f t="shared" si="1"/>
        <v>4</v>
      </c>
      <c r="C19" s="35" t="s">
        <v>37</v>
      </c>
      <c r="D19" s="34" t="s">
        <v>32</v>
      </c>
      <c r="E19" s="35"/>
      <c r="F19" s="34" t="s">
        <v>33</v>
      </c>
      <c r="G19" s="34">
        <v>12</v>
      </c>
      <c r="H19" s="36"/>
      <c r="I19" s="37">
        <f t="shared" si="0"/>
        <v>2333.2904761904756</v>
      </c>
      <c r="J19" s="29">
        <f t="shared" si="2"/>
        <v>625</v>
      </c>
      <c r="K19" s="38">
        <v>642.9</v>
      </c>
      <c r="L19" s="39">
        <f>(((L$9-2)+1)/L$9)*1000</f>
        <v>916.6666666666666</v>
      </c>
      <c r="M19" s="32">
        <f>(((M$9-4)+1)/M$9)*1000</f>
        <v>625</v>
      </c>
      <c r="N19" s="32">
        <f>(((N$9-6)+1)/N$9)*1000</f>
        <v>642.8571428571429</v>
      </c>
      <c r="O19" s="32">
        <f>(((O$9-4)+1)/O$9)*1000</f>
        <v>750</v>
      </c>
      <c r="P19" s="33">
        <f>(((P$9-5)+1)/P$9)*1000</f>
        <v>666.6666666666666</v>
      </c>
    </row>
    <row r="20" spans="2:16" ht="12.75">
      <c r="B20" s="34">
        <f t="shared" si="1"/>
        <v>5</v>
      </c>
      <c r="C20" s="35" t="s">
        <v>38</v>
      </c>
      <c r="D20" s="34" t="s">
        <v>32</v>
      </c>
      <c r="E20" s="35"/>
      <c r="F20" s="34" t="s">
        <v>33</v>
      </c>
      <c r="G20" s="34">
        <v>55</v>
      </c>
      <c r="H20" s="36"/>
      <c r="I20" s="37">
        <f t="shared" si="0"/>
        <v>2166.666666666667</v>
      </c>
      <c r="J20" s="29">
        <f t="shared" si="2"/>
        <v>291.6666666666667</v>
      </c>
      <c r="K20" s="38"/>
      <c r="L20" s="39">
        <f>(((L$9-3)+1)/L$9)*1000</f>
        <v>833.3333333333334</v>
      </c>
      <c r="M20" s="32">
        <f>(((M$9-3)+1)/M$9)*1000</f>
        <v>750</v>
      </c>
      <c r="N20" s="32"/>
      <c r="O20" s="32">
        <f>(((O$9-9.5)+1)/O$9)*1000</f>
        <v>291.6666666666667</v>
      </c>
      <c r="P20" s="33">
        <f>(((P$9-6)+1)/P$9)*1000</f>
        <v>583.3333333333334</v>
      </c>
    </row>
    <row r="21" spans="2:16" ht="12.75">
      <c r="B21" s="34">
        <f t="shared" si="1"/>
        <v>6</v>
      </c>
      <c r="C21" s="35" t="s">
        <v>39</v>
      </c>
      <c r="D21" s="34" t="s">
        <v>32</v>
      </c>
      <c r="E21" s="35"/>
      <c r="F21" s="34" t="s">
        <v>33</v>
      </c>
      <c r="G21" s="34">
        <v>41</v>
      </c>
      <c r="H21" s="36"/>
      <c r="I21" s="37">
        <f t="shared" si="0"/>
        <v>1904.7619047619048</v>
      </c>
      <c r="J21" s="29">
        <f t="shared" si="2"/>
        <v>416.6666666666667</v>
      </c>
      <c r="K21" s="38"/>
      <c r="L21" s="39">
        <f>(((L$9-6)+1)/L$9)*1000</f>
        <v>583.3333333333334</v>
      </c>
      <c r="M21" s="32"/>
      <c r="N21" s="32">
        <f>(((N$9-7)+1)/N$9)*1000</f>
        <v>571.4285714285714</v>
      </c>
      <c r="O21" s="32">
        <f>(((O$9-8)+1)/O$9)*1000</f>
        <v>416.6666666666667</v>
      </c>
      <c r="P21" s="33">
        <f>(((P$9-4)+1)/P$9)*1000</f>
        <v>750</v>
      </c>
    </row>
    <row r="22" spans="2:16" ht="12.75">
      <c r="B22" s="34">
        <f t="shared" si="1"/>
        <v>7</v>
      </c>
      <c r="C22" s="35" t="s">
        <v>40</v>
      </c>
      <c r="D22" s="34" t="s">
        <v>32</v>
      </c>
      <c r="E22" s="35"/>
      <c r="F22" s="34" t="s">
        <v>33</v>
      </c>
      <c r="G22" s="34">
        <v>7</v>
      </c>
      <c r="H22" s="36"/>
      <c r="I22" s="37">
        <f t="shared" si="0"/>
        <v>1678.5714285714284</v>
      </c>
      <c r="J22" s="29">
        <f t="shared" si="2"/>
        <v>375</v>
      </c>
      <c r="K22" s="38"/>
      <c r="L22" s="39">
        <f>(((L$9-4)+1)/L$9)*1000</f>
        <v>750</v>
      </c>
      <c r="M22" s="32"/>
      <c r="N22" s="32">
        <f>(((N$9-9)+1)/N$9)*1000</f>
        <v>428.57142857142856</v>
      </c>
      <c r="O22" s="32">
        <f>(((O$9-7)+1)/O$9)*1000</f>
        <v>500</v>
      </c>
      <c r="P22" s="33">
        <f>(((P$9-8.5)+1)/P$9)*1000</f>
        <v>375</v>
      </c>
    </row>
    <row r="23" spans="2:16" ht="12.75">
      <c r="B23" s="34">
        <f t="shared" si="1"/>
        <v>8</v>
      </c>
      <c r="C23" s="35" t="s">
        <v>41</v>
      </c>
      <c r="D23" s="34" t="s">
        <v>32</v>
      </c>
      <c r="E23" s="35"/>
      <c r="F23" s="34" t="s">
        <v>33</v>
      </c>
      <c r="G23" s="34">
        <v>5</v>
      </c>
      <c r="H23" s="36"/>
      <c r="I23" s="37">
        <f t="shared" si="0"/>
        <v>1541.6666666666667</v>
      </c>
      <c r="J23" s="29">
        <f t="shared" si="2"/>
        <v>357.14285714285717</v>
      </c>
      <c r="K23" s="38"/>
      <c r="L23" s="39">
        <f>(((L$9-7)+1)/L$9)*1000</f>
        <v>500</v>
      </c>
      <c r="M23" s="32"/>
      <c r="N23" s="32">
        <f>(((N$9-10)+1)/N$9)*1000</f>
        <v>357.14285714285717</v>
      </c>
      <c r="O23" s="32">
        <f>(((O$9-5)+1)/O$9)*1000</f>
        <v>666.6666666666666</v>
      </c>
      <c r="P23" s="33">
        <f>(((P$9-8.5)+1)/P$9)*1000</f>
        <v>375</v>
      </c>
    </row>
    <row r="24" spans="2:16" ht="12.75">
      <c r="B24" s="34">
        <f t="shared" si="1"/>
        <v>9</v>
      </c>
      <c r="C24" s="35" t="s">
        <v>42</v>
      </c>
      <c r="D24" s="34" t="s">
        <v>43</v>
      </c>
      <c r="E24" s="35"/>
      <c r="F24" s="34" t="s">
        <v>33</v>
      </c>
      <c r="G24" s="34">
        <v>33</v>
      </c>
      <c r="H24" s="36"/>
      <c r="I24" s="37">
        <f t="shared" si="0"/>
        <v>1374.966666666667</v>
      </c>
      <c r="J24" s="29">
        <f t="shared" si="2"/>
        <v>142.85714285714286</v>
      </c>
      <c r="K24" s="38">
        <v>166.7</v>
      </c>
      <c r="L24" s="39">
        <f>(((L$9-8)+1)/L$9)*1000</f>
        <v>416.6666666666667</v>
      </c>
      <c r="M24" s="32">
        <f>(((M$9-6)+1)/M$9)*1000</f>
        <v>375</v>
      </c>
      <c r="N24" s="32">
        <f>(((N$9-13)+1)/N$9)*1000</f>
        <v>142.85714285714286</v>
      </c>
      <c r="O24" s="32">
        <f>(((O$9-6)+1)/O$9)*1000</f>
        <v>583.3333333333334</v>
      </c>
      <c r="P24" s="33">
        <f>(((P$9-11)+1)/P$9)*1000</f>
        <v>166.66666666666666</v>
      </c>
    </row>
    <row r="25" spans="2:16" ht="12.75">
      <c r="B25" s="34">
        <f t="shared" si="1"/>
        <v>10</v>
      </c>
      <c r="C25" s="35" t="s">
        <v>44</v>
      </c>
      <c r="D25" s="34" t="s">
        <v>43</v>
      </c>
      <c r="E25" s="35"/>
      <c r="F25" s="34" t="s">
        <v>33</v>
      </c>
      <c r="G25" s="34">
        <v>32</v>
      </c>
      <c r="H25" s="36"/>
      <c r="I25" s="37">
        <f t="shared" si="0"/>
        <v>1077.3809523809525</v>
      </c>
      <c r="J25" s="29">
        <f t="shared" si="2"/>
        <v>208.33333333333334</v>
      </c>
      <c r="K25" s="38">
        <v>250</v>
      </c>
      <c r="L25" s="39">
        <f>(((L$9-10.5)+1)/L$9)*1000</f>
        <v>208.33333333333334</v>
      </c>
      <c r="M25" s="32">
        <f>(((M$9-5)+1)/M$9)*1000</f>
        <v>500</v>
      </c>
      <c r="N25" s="32">
        <f>(((N$9-11)+1)/N$9)*1000</f>
        <v>285.7142857142857</v>
      </c>
      <c r="O25" s="32">
        <f>(((O$9-9.5)+1)/O$9)*1000</f>
        <v>291.6666666666667</v>
      </c>
      <c r="P25" s="33">
        <f>(((P$9-10)+1)/P$9)*1000</f>
        <v>250</v>
      </c>
    </row>
    <row r="26" spans="2:16" ht="12.75">
      <c r="B26" s="34">
        <f t="shared" si="1"/>
        <v>11</v>
      </c>
      <c r="C26" s="35" t="s">
        <v>45</v>
      </c>
      <c r="D26" s="34" t="s">
        <v>32</v>
      </c>
      <c r="E26" s="34" t="s">
        <v>46</v>
      </c>
      <c r="F26" s="34" t="s">
        <v>33</v>
      </c>
      <c r="G26" s="34">
        <v>79</v>
      </c>
      <c r="H26" s="36"/>
      <c r="I26" s="37">
        <f t="shared" si="0"/>
        <v>1000.0000000000001</v>
      </c>
      <c r="J26" s="29">
        <f t="shared" si="2"/>
        <v>208.33333333333334</v>
      </c>
      <c r="K26" s="38"/>
      <c r="L26" s="39">
        <f>(((L$9-10.5)+1)/L$9)*1000</f>
        <v>208.33333333333334</v>
      </c>
      <c r="M26" s="32"/>
      <c r="N26" s="32">
        <f>(((N$9-8)+1)/N$9)*1000</f>
        <v>500</v>
      </c>
      <c r="O26" s="32"/>
      <c r="P26" s="32">
        <f>(((P$9-7)+1)/P$9)*1000</f>
        <v>500</v>
      </c>
    </row>
    <row r="27" spans="2:16" ht="12.75">
      <c r="B27" s="34">
        <f t="shared" si="1"/>
        <v>12</v>
      </c>
      <c r="C27" s="35" t="s">
        <v>47</v>
      </c>
      <c r="D27" s="34" t="s">
        <v>48</v>
      </c>
      <c r="E27" s="34"/>
      <c r="F27" s="34" t="s">
        <v>49</v>
      </c>
      <c r="G27" s="34">
        <v>6</v>
      </c>
      <c r="H27" s="36"/>
      <c r="I27" s="37">
        <f t="shared" si="0"/>
        <v>1000</v>
      </c>
      <c r="J27" s="29"/>
      <c r="K27" s="38"/>
      <c r="L27" s="39"/>
      <c r="M27" s="32"/>
      <c r="N27" s="32">
        <f>(((N$9-1)+1)/N$9)*1000</f>
        <v>1000</v>
      </c>
      <c r="O27" s="32"/>
      <c r="P27" s="32"/>
    </row>
    <row r="28" spans="2:16" ht="12.75">
      <c r="B28" s="34">
        <f t="shared" si="1"/>
        <v>13</v>
      </c>
      <c r="C28" s="35" t="s">
        <v>50</v>
      </c>
      <c r="D28" s="34" t="s">
        <v>48</v>
      </c>
      <c r="E28" s="34"/>
      <c r="F28" s="34" t="s">
        <v>49</v>
      </c>
      <c r="G28" s="34">
        <v>48</v>
      </c>
      <c r="H28" s="36"/>
      <c r="I28" s="40">
        <f t="shared" si="0"/>
        <v>857.1428571428571</v>
      </c>
      <c r="J28" s="29"/>
      <c r="K28" s="38"/>
      <c r="L28" s="39"/>
      <c r="M28" s="32"/>
      <c r="N28" s="32">
        <f>(((N$9-3)+1)/N$9)*1000</f>
        <v>857.1428571428571</v>
      </c>
      <c r="O28" s="32"/>
      <c r="P28" s="33"/>
    </row>
    <row r="29" spans="2:16" ht="12.75">
      <c r="B29" s="34">
        <f t="shared" si="1"/>
        <v>14</v>
      </c>
      <c r="C29" s="35" t="s">
        <v>51</v>
      </c>
      <c r="D29" s="34" t="s">
        <v>52</v>
      </c>
      <c r="E29" s="34"/>
      <c r="F29" s="34" t="s">
        <v>33</v>
      </c>
      <c r="G29" s="34">
        <v>29</v>
      </c>
      <c r="H29" s="36"/>
      <c r="I29" s="40">
        <f t="shared" si="0"/>
        <v>446.42857142857144</v>
      </c>
      <c r="J29" s="29"/>
      <c r="K29" s="38"/>
      <c r="L29" s="39">
        <f>(((L$9-10.5)+1)/L$9)*1000</f>
        <v>208.33333333333334</v>
      </c>
      <c r="M29" s="32"/>
      <c r="N29" s="32">
        <f>(((N$9-14)+1)/N$9)*1000</f>
        <v>71.42857142857143</v>
      </c>
      <c r="O29" s="32">
        <f>(((O$9-11)+1)/O$9)*1000</f>
        <v>166.66666666666666</v>
      </c>
      <c r="P29" s="32"/>
    </row>
    <row r="30" spans="2:16" ht="12.75">
      <c r="B30" s="34">
        <f>B29+1</f>
        <v>15</v>
      </c>
      <c r="C30" s="35" t="s">
        <v>53</v>
      </c>
      <c r="D30" s="34" t="s">
        <v>52</v>
      </c>
      <c r="E30" s="34" t="s">
        <v>46</v>
      </c>
      <c r="F30" s="34" t="s">
        <v>33</v>
      </c>
      <c r="G30" s="34">
        <v>30</v>
      </c>
      <c r="H30" s="36"/>
      <c r="I30" s="40">
        <f t="shared" si="0"/>
        <v>291.6666666666667</v>
      </c>
      <c r="J30" s="29"/>
      <c r="K30" s="38"/>
      <c r="L30" s="39">
        <f>(((L$9-10.5)+1)/L$9)*1000</f>
        <v>208.33333333333334</v>
      </c>
      <c r="M30" s="32"/>
      <c r="N30" s="32"/>
      <c r="O30" s="32">
        <f>(((O$9-12)+1)/O$9)*1000</f>
        <v>83.33333333333333</v>
      </c>
      <c r="P30" s="32"/>
    </row>
    <row r="31" spans="2:16" ht="12.75">
      <c r="B31" s="34">
        <f>B30+1</f>
        <v>16</v>
      </c>
      <c r="C31" s="35" t="s">
        <v>54</v>
      </c>
      <c r="D31" s="34" t="s">
        <v>55</v>
      </c>
      <c r="E31" s="35"/>
      <c r="F31" s="34" t="s">
        <v>33</v>
      </c>
      <c r="G31" s="41">
        <v>4</v>
      </c>
      <c r="H31" s="36"/>
      <c r="I31" s="40">
        <f t="shared" si="0"/>
        <v>250</v>
      </c>
      <c r="J31" s="29"/>
      <c r="K31" s="38"/>
      <c r="L31" s="39"/>
      <c r="M31" s="32">
        <f>(((M$9-7)+1)/M$9)*1000</f>
        <v>250</v>
      </c>
      <c r="N31" s="32"/>
      <c r="O31" s="32"/>
      <c r="P31" s="32"/>
    </row>
    <row r="32" spans="2:16" ht="12.75">
      <c r="B32" s="34">
        <f>B31+1</f>
        <v>17</v>
      </c>
      <c r="C32" s="35" t="s">
        <v>56</v>
      </c>
      <c r="D32" s="34" t="s">
        <v>57</v>
      </c>
      <c r="E32" s="34"/>
      <c r="F32" s="34" t="s">
        <v>58</v>
      </c>
      <c r="G32" s="34">
        <v>55</v>
      </c>
      <c r="H32" s="36"/>
      <c r="I32" s="40">
        <f t="shared" si="0"/>
        <v>214.28571428571428</v>
      </c>
      <c r="J32" s="29"/>
      <c r="K32" s="38"/>
      <c r="L32" s="39"/>
      <c r="M32" s="32"/>
      <c r="N32" s="32">
        <f>(((N$9-12)+1)/N$9)*1000</f>
        <v>214.28571428571428</v>
      </c>
      <c r="O32" s="32"/>
      <c r="P32" s="32"/>
    </row>
    <row r="33" spans="2:16" ht="12.75">
      <c r="B33" s="34">
        <f>B32+1</f>
        <v>18</v>
      </c>
      <c r="C33" s="35" t="s">
        <v>59</v>
      </c>
      <c r="D33" s="34" t="s">
        <v>55</v>
      </c>
      <c r="E33" s="35"/>
      <c r="F33" s="34" t="s">
        <v>33</v>
      </c>
      <c r="G33" s="34">
        <v>83</v>
      </c>
      <c r="H33" s="36"/>
      <c r="I33" s="40">
        <f t="shared" si="0"/>
        <v>125</v>
      </c>
      <c r="J33" s="29"/>
      <c r="K33" s="38"/>
      <c r="L33" s="39"/>
      <c r="M33" s="32">
        <f>(((M$9-8)+1)/M$9)*1000</f>
        <v>125</v>
      </c>
      <c r="N33" s="32"/>
      <c r="O33" s="32"/>
      <c r="P33" s="32"/>
    </row>
    <row r="34" spans="2:16" ht="12.75">
      <c r="B34" s="34">
        <f>B33+1</f>
        <v>19</v>
      </c>
      <c r="C34" s="35" t="s">
        <v>60</v>
      </c>
      <c r="D34" s="34" t="s">
        <v>32</v>
      </c>
      <c r="E34" s="34"/>
      <c r="F34" s="34" t="s">
        <v>33</v>
      </c>
      <c r="G34" s="34">
        <v>58</v>
      </c>
      <c r="H34" s="36"/>
      <c r="I34" s="37">
        <f t="shared" si="0"/>
        <v>83.33333333333333</v>
      </c>
      <c r="J34" s="29"/>
      <c r="K34" s="38"/>
      <c r="L34" s="39"/>
      <c r="M34" s="32"/>
      <c r="N34" s="32"/>
      <c r="O34" s="32"/>
      <c r="P34" s="33">
        <f>(((P$9-12)+1)/P$9)*1000</f>
        <v>83.33333333333333</v>
      </c>
    </row>
    <row r="35" spans="2:10" ht="12.75">
      <c r="B35" s="10"/>
      <c r="C35" s="42" t="s">
        <v>61</v>
      </c>
      <c r="J35" s="4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P</cp:lastModifiedBy>
  <dcterms:created xsi:type="dcterms:W3CDTF">2004-10-02T11:45:29Z</dcterms:created>
  <dcterms:modified xsi:type="dcterms:W3CDTF">2004-10-02T11:52:13Z</dcterms:modified>
  <cp:category/>
  <cp:version/>
  <cp:contentType/>
  <cp:contentStatus/>
</cp:coreProperties>
</file>