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965" windowWidth="15480" windowHeight="3990" tabRatio="887" firstSheet="2" activeTab="9"/>
  </bookViews>
  <sheets>
    <sheet name="Soutěže" sheetId="1" r:id="rId1"/>
    <sheet name="F2 - A sen" sheetId="2" r:id="rId2"/>
    <sheet name="F2 - A jun" sheetId="3" r:id="rId3"/>
    <sheet name="F2 - B sen" sheetId="4" r:id="rId4"/>
    <sheet name="F2 - B jun" sheetId="5" r:id="rId5"/>
    <sheet name="F2 - C sen" sheetId="6" r:id="rId6"/>
    <sheet name="F4 - A sen" sheetId="7" r:id="rId7"/>
    <sheet name="F4 - A jun" sheetId="8" r:id="rId8"/>
    <sheet name="F4 - B jun" sheetId="9" r:id="rId9"/>
    <sheet name="F4 - B sen" sheetId="10" r:id="rId10"/>
    <sheet name="F4 - C sen" sheetId="11" r:id="rId11"/>
    <sheet name="F - DS" sheetId="12" r:id="rId12"/>
    <sheet name="NSS-A" sheetId="13" r:id="rId13"/>
    <sheet name="NSS-B" sheetId="14" r:id="rId14"/>
  </sheets>
  <definedNames>
    <definedName name="_xlnm.Print_Area" localSheetId="11">'F - DS'!$A$1:$Y$14</definedName>
    <definedName name="_xlnm.Print_Area" localSheetId="2">'F2 - A jun'!$A$1:$Y$11</definedName>
    <definedName name="_xlnm.Print_Area" localSheetId="1">'F2 - A sen'!$A$1:$Y$17</definedName>
    <definedName name="_xlnm.Print_Area" localSheetId="4">'F2 - B jun'!$A$1:$Y$6</definedName>
    <definedName name="_xlnm.Print_Area" localSheetId="3">'F2 - B sen'!$A$1:$Y$13</definedName>
    <definedName name="_xlnm.Print_Area" localSheetId="5">'F2 - C sen'!$A$1:$Y$13</definedName>
    <definedName name="_xlnm.Print_Area" localSheetId="7">'F4 - A jun'!$A$1:$Y$52</definedName>
    <definedName name="_xlnm.Print_Area" localSheetId="6">'F4 - A sen'!$A$1:$Y$47</definedName>
    <definedName name="_xlnm.Print_Area" localSheetId="8">'F4 - B jun'!$A$1:$Y$9</definedName>
    <definedName name="_xlnm.Print_Area" localSheetId="9">'F4 - B sen'!$A$1:$Y$15</definedName>
    <definedName name="_xlnm.Print_Area" localSheetId="10">'F4 - C sen'!$A$1:$Y$12</definedName>
    <definedName name="_xlnm.Print_Area" localSheetId="12">'NSS-A'!$A$1:$Y$24</definedName>
    <definedName name="_xlnm.Print_Area" localSheetId="13">'NSS-B'!$A$1:$Y$24</definedName>
  </definedNames>
  <calcPr fullCalcOnLoad="1"/>
</workbook>
</file>

<file path=xl/sharedStrings.xml><?xml version="1.0" encoding="utf-8"?>
<sst xmlns="http://schemas.openxmlformats.org/spreadsheetml/2006/main" count="2188" uniqueCount="829">
  <si>
    <t>Hosnedl</t>
  </si>
  <si>
    <t>František</t>
  </si>
  <si>
    <t>KLoM Ledenice</t>
  </si>
  <si>
    <t>Wünsch</t>
  </si>
  <si>
    <t>Pavel</t>
  </si>
  <si>
    <t>KLM Bílina</t>
  </si>
  <si>
    <t>Survey</t>
  </si>
  <si>
    <t>Jedlička</t>
  </si>
  <si>
    <t>Jan</t>
  </si>
  <si>
    <t>Gaia</t>
  </si>
  <si>
    <t>Jungman</t>
  </si>
  <si>
    <t>Jaroslav</t>
  </si>
  <si>
    <t>KLoM Nautilus Proboštov</t>
  </si>
  <si>
    <t>Malínský</t>
  </si>
  <si>
    <t>Miroslav</t>
  </si>
  <si>
    <t>KLoM Brandýs nad Labem</t>
  </si>
  <si>
    <t>SPS - M1</t>
  </si>
  <si>
    <t>Leader</t>
  </si>
  <si>
    <t>Ferjančič</t>
  </si>
  <si>
    <t>Bohuslav</t>
  </si>
  <si>
    <t>Procházka</t>
  </si>
  <si>
    <t>Vladimír</t>
  </si>
  <si>
    <t>Pilot 66</t>
  </si>
  <si>
    <t>Tomášková</t>
  </si>
  <si>
    <t>Martina</t>
  </si>
  <si>
    <t>KLoM Admirál Jablonec n. N.</t>
  </si>
  <si>
    <t>Rote Sand</t>
  </si>
  <si>
    <t>Červíček</t>
  </si>
  <si>
    <t>Jan ml.</t>
  </si>
  <si>
    <t>Vegesack</t>
  </si>
  <si>
    <t>Řípa</t>
  </si>
  <si>
    <t>KLoM "Fregata" Bakov n. J.</t>
  </si>
  <si>
    <t>Lubomír</t>
  </si>
  <si>
    <t xml:space="preserve">Janeček </t>
  </si>
  <si>
    <t>Jiří</t>
  </si>
  <si>
    <t xml:space="preserve">Nývlt </t>
  </si>
  <si>
    <t>Bremen</t>
  </si>
  <si>
    <t>Souček</t>
  </si>
  <si>
    <t>Miloslav</t>
  </si>
  <si>
    <t>Klomfar</t>
  </si>
  <si>
    <t>Nekarda</t>
  </si>
  <si>
    <t>Petr</t>
  </si>
  <si>
    <t>Dělový člun</t>
  </si>
  <si>
    <t>Zítek</t>
  </si>
  <si>
    <t>Kormorán 315 Most</t>
  </si>
  <si>
    <t>HH 41</t>
  </si>
  <si>
    <t>Šmejkal</t>
  </si>
  <si>
    <t>Warnow</t>
  </si>
  <si>
    <t>Kropáček</t>
  </si>
  <si>
    <t>Eliška</t>
  </si>
  <si>
    <t xml:space="preserve">Mlejnek </t>
  </si>
  <si>
    <t>P101</t>
  </si>
  <si>
    <t>Vaškeba</t>
  </si>
  <si>
    <t>KLoM r.č.135 Kroměříž</t>
  </si>
  <si>
    <t>Meskalero</t>
  </si>
  <si>
    <t>Šeichl</t>
  </si>
  <si>
    <t>David</t>
  </si>
  <si>
    <t>KLoM Delta Pardubice</t>
  </si>
  <si>
    <t>Naxos</t>
  </si>
  <si>
    <t>Jurka</t>
  </si>
  <si>
    <t>Robert</t>
  </si>
  <si>
    <t>Artur</t>
  </si>
  <si>
    <t>Mlejnková</t>
  </si>
  <si>
    <t>Lucie</t>
  </si>
  <si>
    <t>Pilot</t>
  </si>
  <si>
    <t>Podlešák</t>
  </si>
  <si>
    <t>Václav</t>
  </si>
  <si>
    <t>Fenix</t>
  </si>
  <si>
    <t>Šmejkalová</t>
  </si>
  <si>
    <t>Hana</t>
  </si>
  <si>
    <t>Hlava</t>
  </si>
  <si>
    <t>Kubíček</t>
  </si>
  <si>
    <t>Sýkorová</t>
  </si>
  <si>
    <t>KLoM r.č. 135 Kroměříž</t>
  </si>
  <si>
    <t>KLoM Česílko Veldice</t>
  </si>
  <si>
    <t>individuální člen</t>
  </si>
  <si>
    <t>Netolice</t>
  </si>
  <si>
    <t>Plzeň</t>
  </si>
  <si>
    <t>Borohrádek</t>
  </si>
  <si>
    <t>Polsko</t>
  </si>
  <si>
    <t>Prievidza</t>
  </si>
  <si>
    <t>MiČR</t>
  </si>
  <si>
    <t>Repre</t>
  </si>
  <si>
    <t>Přimení</t>
  </si>
  <si>
    <t>Jméno</t>
  </si>
  <si>
    <t>Klub</t>
  </si>
  <si>
    <t>Loď</t>
  </si>
  <si>
    <t>Poř.</t>
  </si>
  <si>
    <t>Heindinger</t>
  </si>
  <si>
    <t>Robert st.</t>
  </si>
  <si>
    <t>Brychta</t>
  </si>
  <si>
    <t>Roman</t>
  </si>
  <si>
    <t>F4 - A sen.</t>
  </si>
  <si>
    <t>F4 - A jun.</t>
  </si>
  <si>
    <t>John</t>
  </si>
  <si>
    <t>Radek</t>
  </si>
  <si>
    <t>Ivana</t>
  </si>
  <si>
    <t>Brake</t>
  </si>
  <si>
    <t>Weiss</t>
  </si>
  <si>
    <t>KLM "Royal Dux" Duchcov</t>
  </si>
  <si>
    <t>Michal</t>
  </si>
  <si>
    <t>Draca</t>
  </si>
  <si>
    <t>Makovec</t>
  </si>
  <si>
    <t>Lukáš</t>
  </si>
  <si>
    <t>Sally</t>
  </si>
  <si>
    <t xml:space="preserve">Pavel </t>
  </si>
  <si>
    <t xml:space="preserve">Vlach    </t>
  </si>
  <si>
    <t>Jachta</t>
  </si>
  <si>
    <t>Hamřík</t>
  </si>
  <si>
    <t>SCH 3</t>
  </si>
  <si>
    <t>Nekarda ml.</t>
  </si>
  <si>
    <t>Patera</t>
  </si>
  <si>
    <t>Veselý</t>
  </si>
  <si>
    <t>Igor</t>
  </si>
  <si>
    <t>Ottenschlager</t>
  </si>
  <si>
    <t>Krysa</t>
  </si>
  <si>
    <t>Oplt</t>
  </si>
  <si>
    <t>Podlešáková</t>
  </si>
  <si>
    <t>Zdeňka</t>
  </si>
  <si>
    <t>Monitor</t>
  </si>
  <si>
    <t>Šmíd</t>
  </si>
  <si>
    <t>Jakub</t>
  </si>
  <si>
    <t>Hlavnička</t>
  </si>
  <si>
    <t>Tomáš</t>
  </si>
  <si>
    <t>Kap. člun</t>
  </si>
  <si>
    <t>Piller</t>
  </si>
  <si>
    <t>Viktor</t>
  </si>
  <si>
    <t>Müller</t>
  </si>
  <si>
    <t>Jerry</t>
  </si>
  <si>
    <t>Payer</t>
  </si>
  <si>
    <t>Eduard</t>
  </si>
  <si>
    <t>Tourek</t>
  </si>
  <si>
    <t>Merkur</t>
  </si>
  <si>
    <t>Petrlík</t>
  </si>
  <si>
    <t>Pracovní loď</t>
  </si>
  <si>
    <t>Ožana</t>
  </si>
  <si>
    <t>MK Havířov</t>
  </si>
  <si>
    <t>Tom</t>
  </si>
  <si>
    <t>Sedlák</t>
  </si>
  <si>
    <t>Vojta</t>
  </si>
  <si>
    <t>Trampota</t>
  </si>
  <si>
    <t>Stanislav</t>
  </si>
  <si>
    <t>Němec</t>
  </si>
  <si>
    <t>Steidenová</t>
  </si>
  <si>
    <t>Tereza</t>
  </si>
  <si>
    <t>KORMORÁN 315 Most</t>
  </si>
  <si>
    <t>Cajkář</t>
  </si>
  <si>
    <t>Sedláčková</t>
  </si>
  <si>
    <t>Nikola</t>
  </si>
  <si>
    <t>Březinová</t>
  </si>
  <si>
    <t>Bartoš</t>
  </si>
  <si>
    <t>Tomandlová</t>
  </si>
  <si>
    <t>Lenka</t>
  </si>
  <si>
    <t>Polák</t>
  </si>
  <si>
    <t>KLoM ADMIRAL Jablonec n. N.</t>
  </si>
  <si>
    <t>F2 - A jun.</t>
  </si>
  <si>
    <t>KB-23</t>
  </si>
  <si>
    <t>Křemenák</t>
  </si>
  <si>
    <t>Sršeň</t>
  </si>
  <si>
    <t>Brychtová</t>
  </si>
  <si>
    <t>Kateřina</t>
  </si>
  <si>
    <t xml:space="preserve">Janoušek </t>
  </si>
  <si>
    <t>Vladislav</t>
  </si>
  <si>
    <t>MK "MORAVA" Hodonín</t>
  </si>
  <si>
    <t>Janoušková</t>
  </si>
  <si>
    <t>Blanka</t>
  </si>
  <si>
    <t>Kunc</t>
  </si>
  <si>
    <t>KTS</t>
  </si>
  <si>
    <t>Kontroler 15</t>
  </si>
  <si>
    <t>Kutr R-3</t>
  </si>
  <si>
    <t>SPS-MI</t>
  </si>
  <si>
    <t>Krysia</t>
  </si>
  <si>
    <t>Kirchwerder</t>
  </si>
  <si>
    <t>Sýkora</t>
  </si>
  <si>
    <t>Jan st.</t>
  </si>
  <si>
    <t>Šesták</t>
  </si>
  <si>
    <t>F2 - A sen.</t>
  </si>
  <si>
    <t>Hanuška</t>
  </si>
  <si>
    <t>Ladislav</t>
  </si>
  <si>
    <t>TR-47</t>
  </si>
  <si>
    <t>KLM Vsetín</t>
  </si>
  <si>
    <t xml:space="preserve">Kovář </t>
  </si>
  <si>
    <t xml:space="preserve">Urban </t>
  </si>
  <si>
    <t>Zdeněk</t>
  </si>
  <si>
    <t>Horský</t>
  </si>
  <si>
    <t>Mikulka</t>
  </si>
  <si>
    <t>Peter</t>
  </si>
  <si>
    <t>Martin</t>
  </si>
  <si>
    <t>Navrátil</t>
  </si>
  <si>
    <t>Josef</t>
  </si>
  <si>
    <t>Špinar</t>
  </si>
  <si>
    <t>Individuální člen</t>
  </si>
  <si>
    <t xml:space="preserve">Červíček </t>
  </si>
  <si>
    <t>Nanuchka</t>
  </si>
  <si>
    <t>Edisto</t>
  </si>
  <si>
    <t>Farm</t>
  </si>
  <si>
    <t>Tobruk</t>
  </si>
  <si>
    <t>Duilio</t>
  </si>
  <si>
    <t>Abeille Flandre</t>
  </si>
  <si>
    <t>Tomášek</t>
  </si>
  <si>
    <t>F2 - C sen.</t>
  </si>
  <si>
    <t>Filip</t>
  </si>
  <si>
    <t>Karel</t>
  </si>
  <si>
    <t>Šimůnek</t>
  </si>
  <si>
    <t xml:space="preserve">Jíša </t>
  </si>
  <si>
    <t>Navi studio Plzeň</t>
  </si>
  <si>
    <t>Vladyka</t>
  </si>
  <si>
    <t>Ondřej</t>
  </si>
  <si>
    <t xml:space="preserve">Kubíček </t>
  </si>
  <si>
    <t xml:space="preserve">Cerha </t>
  </si>
  <si>
    <t>Vladyková</t>
  </si>
  <si>
    <t>F4 - B jun.</t>
  </si>
  <si>
    <t>Hanušková</t>
  </si>
  <si>
    <t>Daniela</t>
  </si>
  <si>
    <t>Stejskal</t>
  </si>
  <si>
    <t>Neptun</t>
  </si>
  <si>
    <t>Banckert</t>
  </si>
  <si>
    <t>Pilot 24</t>
  </si>
  <si>
    <t>F4 - B sen.</t>
  </si>
  <si>
    <t>Grňa</t>
  </si>
  <si>
    <t>Ivan</t>
  </si>
  <si>
    <t>Syrovátko</t>
  </si>
  <si>
    <t>St. Canute</t>
  </si>
  <si>
    <t>HMS Bulldog</t>
  </si>
  <si>
    <t>Pegasus</t>
  </si>
  <si>
    <t>F4 - C sen.</t>
  </si>
  <si>
    <t>Jíša</t>
  </si>
  <si>
    <t>Snowberry</t>
  </si>
  <si>
    <t>Yamato</t>
  </si>
  <si>
    <t>F - DS</t>
  </si>
  <si>
    <t>Kočí</t>
  </si>
  <si>
    <t xml:space="preserve">Voráčková </t>
  </si>
  <si>
    <t>Kristina</t>
  </si>
  <si>
    <t>Voráček</t>
  </si>
  <si>
    <t>M.S.Stevenes</t>
  </si>
  <si>
    <t>Victoria</t>
  </si>
  <si>
    <t>Liška</t>
  </si>
  <si>
    <t>Elke</t>
  </si>
  <si>
    <t>Schmidt</t>
  </si>
  <si>
    <t>Slovensko</t>
  </si>
  <si>
    <t>Policie</t>
  </si>
  <si>
    <t>Szarka</t>
  </si>
  <si>
    <t>Gabriel</t>
  </si>
  <si>
    <t>Púpava</t>
  </si>
  <si>
    <t>Adámik</t>
  </si>
  <si>
    <t>Marián</t>
  </si>
  <si>
    <t>Adrián</t>
  </si>
  <si>
    <t>Tušiak</t>
  </si>
  <si>
    <t>Száraz</t>
  </si>
  <si>
    <t>Adamcová</t>
  </si>
  <si>
    <t>Miroslava</t>
  </si>
  <si>
    <t>Ellen</t>
  </si>
  <si>
    <t>Štefan</t>
  </si>
  <si>
    <t>Vittorio Venetto</t>
  </si>
  <si>
    <t>Lo - 16</t>
  </si>
  <si>
    <t>(bez NSS)</t>
  </si>
  <si>
    <t>Lo - 01</t>
  </si>
  <si>
    <t>Duchcov</t>
  </si>
  <si>
    <t>(jen NSS)</t>
  </si>
  <si>
    <t>Lo - 17</t>
  </si>
  <si>
    <t>Lo - 18</t>
  </si>
  <si>
    <t>Lo - 19</t>
  </si>
  <si>
    <t>Lo - 20</t>
  </si>
  <si>
    <t>Lo - x</t>
  </si>
  <si>
    <t>Č-S-P p.</t>
  </si>
  <si>
    <t>1/</t>
  </si>
  <si>
    <t>2/</t>
  </si>
  <si>
    <t xml:space="preserve">Minimální účast modelů: </t>
  </si>
  <si>
    <t>junioři:</t>
  </si>
  <si>
    <t>min.</t>
  </si>
  <si>
    <t>5  modelů ve třídě</t>
  </si>
  <si>
    <t>senioři:</t>
  </si>
  <si>
    <t>7  modelů ve třídě</t>
  </si>
  <si>
    <t>Podmínky pro konečné vyhlášení výsledků poháru příslušné kategorie:</t>
  </si>
  <si>
    <t>KLoM Brandýs n.L.</t>
  </si>
  <si>
    <t>Jacek</t>
  </si>
  <si>
    <t>PL - Ruda Slaska</t>
  </si>
  <si>
    <t>PT-15</t>
  </si>
  <si>
    <t>Lilka</t>
  </si>
  <si>
    <t>Pieczka</t>
  </si>
  <si>
    <t>3/</t>
  </si>
  <si>
    <t>Výpočet získaných bodů:</t>
  </si>
  <si>
    <t>Comtesse</t>
  </si>
  <si>
    <t>Chmelka</t>
  </si>
  <si>
    <t xml:space="preserve">Uherková </t>
  </si>
  <si>
    <t>Marcela</t>
  </si>
  <si>
    <t>Šafařík</t>
  </si>
  <si>
    <t>Trigger</t>
  </si>
  <si>
    <t>Corona Sk 40</t>
  </si>
  <si>
    <t>Libera Ocean</t>
  </si>
  <si>
    <t>Ábel</t>
  </si>
  <si>
    <t>Dariusz</t>
  </si>
  <si>
    <t>Smaragd</t>
  </si>
  <si>
    <t>Juraj</t>
  </si>
  <si>
    <t>Endeavour</t>
  </si>
  <si>
    <t>NSS-B</t>
  </si>
  <si>
    <t>Dvořák</t>
  </si>
  <si>
    <t>Borek</t>
  </si>
  <si>
    <t>ADMIRAL Jablonec n.N.</t>
  </si>
  <si>
    <t>Marie</t>
  </si>
  <si>
    <t>Slížek</t>
  </si>
  <si>
    <t>Egrt</t>
  </si>
  <si>
    <t>Hořovice</t>
  </si>
  <si>
    <t>Zeman</t>
  </si>
  <si>
    <t>Dorian Gray</t>
  </si>
  <si>
    <t>SR-Bratislava</t>
  </si>
  <si>
    <t>Bieda</t>
  </si>
  <si>
    <t>PL-Rzeszow</t>
  </si>
  <si>
    <t>General Zarusky</t>
  </si>
  <si>
    <t>Andrea Doria</t>
  </si>
  <si>
    <t>Kiisla</t>
  </si>
  <si>
    <t>USS Texas</t>
  </si>
  <si>
    <t>Warspite</t>
  </si>
  <si>
    <t>Nachi</t>
  </si>
  <si>
    <t>USS Missoury</t>
  </si>
  <si>
    <t>CV21 USS Boxer</t>
  </si>
  <si>
    <t>Lilla Veneda</t>
  </si>
  <si>
    <t>Geronimo Sabuco</t>
  </si>
  <si>
    <t>Edita</t>
  </si>
  <si>
    <t>Hydrograf</t>
  </si>
  <si>
    <t>Baštýř</t>
  </si>
  <si>
    <t>Monitor SSSR</t>
  </si>
  <si>
    <t>Karpatská</t>
  </si>
  <si>
    <t>Jana</t>
  </si>
  <si>
    <t>Karpatský</t>
  </si>
  <si>
    <t>Falke</t>
  </si>
  <si>
    <t>Melodie</t>
  </si>
  <si>
    <t>KLOM Brandýs n. L.</t>
  </si>
  <si>
    <t>Landlubber</t>
  </si>
  <si>
    <t>Čejková</t>
  </si>
  <si>
    <t>Olina</t>
  </si>
  <si>
    <t>Hořejší</t>
  </si>
  <si>
    <t>Gina</t>
  </si>
  <si>
    <t>La Monette</t>
  </si>
  <si>
    <t>Tenzer</t>
  </si>
  <si>
    <t>Andrej</t>
  </si>
  <si>
    <t>NAVI Studio Plzeň</t>
  </si>
  <si>
    <t>Loffelmann</t>
  </si>
  <si>
    <t>Hasenkopf</t>
  </si>
  <si>
    <t>Fuchs</t>
  </si>
  <si>
    <t>Čejka</t>
  </si>
  <si>
    <t>Polaris</t>
  </si>
  <si>
    <t>Machalík</t>
  </si>
  <si>
    <t>Ščípa</t>
  </si>
  <si>
    <t>Kuguar</t>
  </si>
  <si>
    <t>Hlídkový člun</t>
  </si>
  <si>
    <t>Hlídkový člun 23</t>
  </si>
  <si>
    <t>KP 118</t>
  </si>
  <si>
    <t>Svršek</t>
  </si>
  <si>
    <t>Gneisenau</t>
  </si>
  <si>
    <t>Riedl</t>
  </si>
  <si>
    <t>Pilot 25</t>
  </si>
  <si>
    <t>U-Boot 82</t>
  </si>
  <si>
    <t>Gregor</t>
  </si>
  <si>
    <t>Jindřich</t>
  </si>
  <si>
    <t>Vydra</t>
  </si>
  <si>
    <t>Florián</t>
  </si>
  <si>
    <t>DDM Třebechovice</t>
  </si>
  <si>
    <t>Čížek</t>
  </si>
  <si>
    <t>Vosper</t>
  </si>
  <si>
    <t>Mařák</t>
  </si>
  <si>
    <t>Miloš</t>
  </si>
  <si>
    <t>Luna</t>
  </si>
  <si>
    <t>Kopal</t>
  </si>
  <si>
    <t>Doree</t>
  </si>
  <si>
    <t>Sea Star</t>
  </si>
  <si>
    <t>SR - Bratislava</t>
  </si>
  <si>
    <t>SR - KLM Galanta</t>
  </si>
  <si>
    <t>SR - MK Bojnice</t>
  </si>
  <si>
    <t>SR - KLM Galanta SK</t>
  </si>
  <si>
    <t>SR - MK Bonice</t>
  </si>
  <si>
    <t>Atlas II</t>
  </si>
  <si>
    <t>Pedro Gual</t>
  </si>
  <si>
    <t>Stoltera</t>
  </si>
  <si>
    <t>Kontrollboot</t>
  </si>
  <si>
    <t>Hel-102</t>
  </si>
  <si>
    <t>Arcade</t>
  </si>
  <si>
    <t>Regatta</t>
  </si>
  <si>
    <t>Viktoria</t>
  </si>
  <si>
    <t>Xenie</t>
  </si>
  <si>
    <t>Tomík</t>
  </si>
  <si>
    <t>Survey - 2</t>
  </si>
  <si>
    <t>Hlídkový čln</t>
  </si>
  <si>
    <t>Survey - 1</t>
  </si>
  <si>
    <t>Cohete II</t>
  </si>
  <si>
    <t>SK 37-01</t>
  </si>
  <si>
    <t>Blue Nose</t>
  </si>
  <si>
    <t>Podmínka vyhlášení Mistr ČR:</t>
  </si>
  <si>
    <t>min. 5  soutěžících</t>
  </si>
  <si>
    <t>min. 8  soutěžících</t>
  </si>
  <si>
    <t>Zpracoval:</t>
  </si>
  <si>
    <t>Kontrola, úprava a doplnění:</t>
  </si>
  <si>
    <t>Ing.Zdeněk Tomášek - vedoucí sekce NS NAVIGA</t>
  </si>
  <si>
    <t>Napiórkowski</t>
  </si>
  <si>
    <t>Opole PL</t>
  </si>
  <si>
    <t>MLB</t>
  </si>
  <si>
    <t xml:space="preserve">Kostelanský </t>
  </si>
  <si>
    <t>MK Kuželov</t>
  </si>
  <si>
    <t>Policejní člun</t>
  </si>
  <si>
    <t>Witaszek</t>
  </si>
  <si>
    <t>Piotr</t>
  </si>
  <si>
    <t>Carrina</t>
  </si>
  <si>
    <t>Kolacia</t>
  </si>
  <si>
    <t>M</t>
  </si>
  <si>
    <t>Andrea</t>
  </si>
  <si>
    <t xml:space="preserve">Kostelanská </t>
  </si>
  <si>
    <t>I</t>
  </si>
  <si>
    <t>Kačka</t>
  </si>
  <si>
    <t>Paloma</t>
  </si>
  <si>
    <t>Kozák</t>
  </si>
  <si>
    <t>Shantia</t>
  </si>
  <si>
    <t>PL - Opole</t>
  </si>
  <si>
    <t>Lázně Bělohrad</t>
  </si>
  <si>
    <t>13.seriál MiČR kategorie NS 2006</t>
  </si>
  <si>
    <t>Kaszubski Brzeg</t>
  </si>
  <si>
    <t>Lešč</t>
  </si>
  <si>
    <t>PG 117</t>
  </si>
  <si>
    <t>Nývlt</t>
  </si>
  <si>
    <t>Dornbusch</t>
  </si>
  <si>
    <t>Lindau</t>
  </si>
  <si>
    <t>Stíhač ponorek DS</t>
  </si>
  <si>
    <t>Fraumbaum</t>
  </si>
  <si>
    <t>Michael</t>
  </si>
  <si>
    <t>Titanic Linz</t>
  </si>
  <si>
    <t>T 74</t>
  </si>
  <si>
    <t>Ton 13</t>
  </si>
  <si>
    <t>9-10</t>
  </si>
  <si>
    <t>Schaller</t>
  </si>
  <si>
    <t>Florian</t>
  </si>
  <si>
    <t>Kessler</t>
  </si>
  <si>
    <t>Harald</t>
  </si>
  <si>
    <t>MK Braunau</t>
  </si>
  <si>
    <t>Adolf Bermpohl</t>
  </si>
  <si>
    <t>Calypso</t>
  </si>
  <si>
    <t>Sentinel</t>
  </si>
  <si>
    <t>Oberleitner</t>
  </si>
  <si>
    <t>Uli</t>
  </si>
  <si>
    <t>SMC Passau</t>
  </si>
  <si>
    <t>Starwort</t>
  </si>
  <si>
    <t>Emler</t>
  </si>
  <si>
    <t>Vratislav</t>
  </si>
  <si>
    <t>Admirál  Jablonec n.N</t>
  </si>
  <si>
    <t>Navi Studio Plzeň</t>
  </si>
  <si>
    <t>Cap Sizun</t>
  </si>
  <si>
    <t>Jap.služ.člun Fusau</t>
  </si>
  <si>
    <t>Rostislav</t>
  </si>
  <si>
    <t>Cervia</t>
  </si>
  <si>
    <t>1</t>
  </si>
  <si>
    <t>Pirker</t>
  </si>
  <si>
    <t>Helmut</t>
  </si>
  <si>
    <t>TB 11</t>
  </si>
  <si>
    <t>4-5</t>
  </si>
  <si>
    <t>Hill</t>
  </si>
  <si>
    <t>Torsten</t>
  </si>
  <si>
    <t>DE</t>
  </si>
  <si>
    <t>Post</t>
  </si>
  <si>
    <t>Karl-Heinz</t>
  </si>
  <si>
    <t>Ranger</t>
  </si>
  <si>
    <t>Obee Cat</t>
  </si>
  <si>
    <t>Schnebbe</t>
  </si>
  <si>
    <t>Gerold</t>
  </si>
  <si>
    <t>Prinz Adalbert</t>
  </si>
  <si>
    <t>Wojciech jun.</t>
  </si>
  <si>
    <t>6-7</t>
  </si>
  <si>
    <t>Adix</t>
  </si>
  <si>
    <t>Phantom</t>
  </si>
  <si>
    <t>Luise</t>
  </si>
  <si>
    <t>Grosshercocin Elizabeth</t>
  </si>
  <si>
    <t>17</t>
  </si>
  <si>
    <t>6</t>
  </si>
  <si>
    <t>7</t>
  </si>
  <si>
    <t>Friedrich</t>
  </si>
  <si>
    <t>0</t>
  </si>
  <si>
    <t>16</t>
  </si>
  <si>
    <t>23</t>
  </si>
  <si>
    <t>19</t>
  </si>
  <si>
    <t>9</t>
  </si>
  <si>
    <t>3</t>
  </si>
  <si>
    <t>20-21</t>
  </si>
  <si>
    <t>15</t>
  </si>
  <si>
    <t>8</t>
  </si>
  <si>
    <t>26</t>
  </si>
  <si>
    <t>11</t>
  </si>
  <si>
    <t>Pinkas</t>
  </si>
  <si>
    <t>Delta Pardubice</t>
  </si>
  <si>
    <t>25</t>
  </si>
  <si>
    <t>12</t>
  </si>
  <si>
    <t>24</t>
  </si>
  <si>
    <t>Grenade</t>
  </si>
  <si>
    <t>Janine</t>
  </si>
  <si>
    <t>Aurinia</t>
  </si>
  <si>
    <t>14</t>
  </si>
  <si>
    <t>Skarke</t>
  </si>
  <si>
    <t>Česílko</t>
  </si>
  <si>
    <t>18</t>
  </si>
  <si>
    <t>13</t>
  </si>
  <si>
    <t>Tachecí</t>
  </si>
  <si>
    <t>22</t>
  </si>
  <si>
    <t>10</t>
  </si>
  <si>
    <t>2</t>
  </si>
  <si>
    <t>5-6</t>
  </si>
  <si>
    <t>4</t>
  </si>
  <si>
    <t>21</t>
  </si>
  <si>
    <t>Fire Patrol</t>
  </si>
  <si>
    <t>15-16</t>
  </si>
  <si>
    <t>19-20</t>
  </si>
  <si>
    <t>Reisinger</t>
  </si>
  <si>
    <t>Leopold</t>
  </si>
  <si>
    <t>Marauder</t>
  </si>
  <si>
    <t>MK  Braunau</t>
  </si>
  <si>
    <t>SMC  Passau</t>
  </si>
  <si>
    <t>Wotan</t>
  </si>
  <si>
    <t>Felix</t>
  </si>
  <si>
    <t>Karlheinz</t>
  </si>
  <si>
    <t>Roland</t>
  </si>
  <si>
    <t>Schmid</t>
  </si>
  <si>
    <t>Schwarzhuber</t>
  </si>
  <si>
    <t>27</t>
  </si>
  <si>
    <t>Kvapulinský</t>
  </si>
  <si>
    <t>MS</t>
  </si>
  <si>
    <t>Borovany (ČR)</t>
  </si>
  <si>
    <t>5. - 7.5. 2006</t>
  </si>
  <si>
    <t>3. - 4.6. 2006</t>
  </si>
  <si>
    <t>11. - 14.5. 2006</t>
  </si>
  <si>
    <t>19. - 21.5. 2006</t>
  </si>
  <si>
    <t>17. - 18.6. 2006</t>
  </si>
  <si>
    <t>1. - 2.7. 2006</t>
  </si>
  <si>
    <t>9. - 10.9. 2006</t>
  </si>
  <si>
    <t>22. - 24.9. 2006</t>
  </si>
  <si>
    <t>Započítávané soutěže do 13.seriálu MiČR kategorie NS 2006</t>
  </si>
  <si>
    <t>Houska</t>
  </si>
  <si>
    <t>President Masaryk</t>
  </si>
  <si>
    <t>5</t>
  </si>
  <si>
    <t>10-12</t>
  </si>
  <si>
    <t>Krejčí</t>
  </si>
  <si>
    <t>Lukeš</t>
  </si>
  <si>
    <t>Nautilus Proboštov</t>
  </si>
  <si>
    <t>20</t>
  </si>
  <si>
    <t>Děl. Člun</t>
  </si>
  <si>
    <t>9-11</t>
  </si>
  <si>
    <t>Kachna</t>
  </si>
  <si>
    <t>Pompoš</t>
  </si>
  <si>
    <t>Alexandr</t>
  </si>
  <si>
    <t>Monako I</t>
  </si>
  <si>
    <t>MS 2005</t>
  </si>
  <si>
    <t>POL</t>
  </si>
  <si>
    <t>SVK</t>
  </si>
  <si>
    <t>CZE</t>
  </si>
  <si>
    <t>Salamandar</t>
  </si>
  <si>
    <t>KLoM Havířov</t>
  </si>
  <si>
    <t>R 5</t>
  </si>
  <si>
    <t>Prům. po.b.</t>
  </si>
  <si>
    <t>-průměr ze tří soutěží Č-S-P poháru a MS 2005</t>
  </si>
  <si>
    <t>(započítává se v případě, že je větší než body z MiČR)</t>
  </si>
  <si>
    <t>- najeté body v soutěži</t>
  </si>
  <si>
    <t>(průměr tří jízd, DS dvě nejlepší, plus eventuelně bodování)</t>
  </si>
  <si>
    <t>Pomocné body pro výpočet výběru reprezentace:</t>
  </si>
  <si>
    <t>-průměr ze čtyř nejlepších soutěží</t>
  </si>
  <si>
    <t>Základní body pro výpočet výběru reprezentace:</t>
  </si>
  <si>
    <t>-průměr ze čtyř nejlepších soutěží MiČR</t>
  </si>
  <si>
    <t>Výpočet se provede průměrem základních a pomocných bodu (pokud splňují podmínku viz. níže uvedeno)</t>
  </si>
  <si>
    <t>Ing. Jan Jedlička  KLoM Ledenice</t>
  </si>
  <si>
    <t>Započítávané soutěže do  IV. CZE - SVK - POL poháru 2006</t>
  </si>
  <si>
    <t>NSS-A</t>
  </si>
  <si>
    <t>Započ body</t>
  </si>
  <si>
    <t>Pomocné body</t>
  </si>
  <si>
    <t>Sýkorka</t>
  </si>
  <si>
    <t>Započítávané soutěže pro výběr reprezentace ČR pro rok 2007</t>
  </si>
  <si>
    <t>Účast všech tří států ve třídě v konečné výsledkové listině</t>
  </si>
  <si>
    <t>Hodnota "pomocných bodů" je určena tak, aby ztráta z neúčasti na soutěži byla ještě nahraditelná.</t>
  </si>
  <si>
    <t>Pokud se v průběhu Poháru počet soutěžících zvýší, zvýší se i hodnota "pomocných bodů".</t>
  </si>
  <si>
    <t>Ind.člen Borohrádek</t>
  </si>
  <si>
    <t>ind.člen Praha 4</t>
  </si>
  <si>
    <t>4/</t>
  </si>
  <si>
    <t xml:space="preserve">Výsledky jednotlivých soutěží se do celkového pořadí </t>
  </si>
  <si>
    <t>v Poháru sčítají</t>
  </si>
  <si>
    <t>Příklad:</t>
  </si>
  <si>
    <t>F4-A - zisk bodů:</t>
  </si>
  <si>
    <t>MiS</t>
  </si>
  <si>
    <t>Č-P</t>
  </si>
  <si>
    <t>S-P</t>
  </si>
  <si>
    <t>P-P</t>
  </si>
  <si>
    <t>součet</t>
  </si>
  <si>
    <t>děleno</t>
  </si>
  <si>
    <t>výsledek</t>
  </si>
  <si>
    <t>počitá se</t>
  </si>
  <si>
    <t>92 b.</t>
  </si>
  <si>
    <t>ano</t>
  </si>
  <si>
    <t>ne</t>
  </si>
  <si>
    <t>5 soutěží</t>
  </si>
  <si>
    <t>Kamil</t>
  </si>
  <si>
    <t>Linhart</t>
  </si>
  <si>
    <t>Halama</t>
  </si>
  <si>
    <t>Libor</t>
  </si>
  <si>
    <t>Lachnit</t>
  </si>
  <si>
    <t>Junior club  H.K</t>
  </si>
  <si>
    <t>KLoM Dvůr Králové nad Labem</t>
  </si>
  <si>
    <t>Admiral  Jablonec n.N</t>
  </si>
  <si>
    <t>Lacaile</t>
  </si>
  <si>
    <t>SB-131</t>
  </si>
  <si>
    <t>Pirát</t>
  </si>
  <si>
    <t>Hanzlík</t>
  </si>
  <si>
    <t>Vlastimil</t>
  </si>
  <si>
    <t>Pilot 20</t>
  </si>
  <si>
    <t>KLoM Bílina</t>
  </si>
  <si>
    <t>Renown</t>
  </si>
  <si>
    <t>Royal Dux Duchcov</t>
  </si>
  <si>
    <t>Armeria</t>
  </si>
  <si>
    <t>Sabrina</t>
  </si>
  <si>
    <t xml:space="preserve">Hlavnička </t>
  </si>
  <si>
    <t xml:space="preserve">Weiss </t>
  </si>
  <si>
    <t xml:space="preserve">Halamová </t>
  </si>
  <si>
    <t>Egbert</t>
  </si>
  <si>
    <t xml:space="preserve">Syrovátko </t>
  </si>
  <si>
    <t xml:space="preserve">Miletín </t>
  </si>
  <si>
    <t xml:space="preserve">Lachnit </t>
  </si>
  <si>
    <t>5-7</t>
  </si>
  <si>
    <t xml:space="preserve">Tlamicha </t>
  </si>
  <si>
    <t xml:space="preserve">Kupka </t>
  </si>
  <si>
    <t>Svitava</t>
  </si>
  <si>
    <t xml:space="preserve">Darakev </t>
  </si>
  <si>
    <t>14-15</t>
  </si>
  <si>
    <t xml:space="preserve">Behro </t>
  </si>
  <si>
    <t xml:space="preserve">Polák </t>
  </si>
  <si>
    <t xml:space="preserve">Žák </t>
  </si>
  <si>
    <t>Darvaš</t>
  </si>
  <si>
    <t>Black Dog</t>
  </si>
  <si>
    <t>Vojtěch jun.</t>
  </si>
  <si>
    <t>Při neúčasti na soutěži jsou závodníkovi přiděleny "pomocné body" ve výši dvojnásobku počtu závodníků. Poslední, devátý, ze tří jízd může získat 3x deváté místo</t>
  </si>
  <si>
    <t>jedno se škrtá ostatní dvě se sčítají tj. 9 + 9 = 18.</t>
  </si>
  <si>
    <t>Oltersdorf</t>
  </si>
  <si>
    <t>Horst</t>
  </si>
  <si>
    <t>Schuster</t>
  </si>
  <si>
    <t>Argus</t>
  </si>
  <si>
    <t>Orinoco Flow</t>
  </si>
  <si>
    <t xml:space="preserve">Perle von O. </t>
  </si>
  <si>
    <t>Marlene</t>
  </si>
  <si>
    <t>Při neúčasti na soutěži jsou závodníkovi přiděleny "pomocné body" ve výši dvojnásobku počtu závodníků. Poslední, jedenáctý, ze tří jízd může získat 3x jedenácté místo</t>
  </si>
  <si>
    <t>jedno se škrtá ostatní dvě se sčítají tj.11 + 11 = 22.</t>
  </si>
  <si>
    <t>Licence</t>
  </si>
  <si>
    <t>266-002</t>
  </si>
  <si>
    <t>135-006</t>
  </si>
  <si>
    <t>266-023</t>
  </si>
  <si>
    <t>135-007</t>
  </si>
  <si>
    <t>135-021</t>
  </si>
  <si>
    <t>143-007</t>
  </si>
  <si>
    <t>135-016</t>
  </si>
  <si>
    <t>145-020</t>
  </si>
  <si>
    <t>480-001</t>
  </si>
  <si>
    <t>480-003</t>
  </si>
  <si>
    <t>135-020</t>
  </si>
  <si>
    <t>028-001</t>
  </si>
  <si>
    <t>079-023</t>
  </si>
  <si>
    <t>000-025</t>
  </si>
  <si>
    <t>316-004</t>
  </si>
  <si>
    <t>145-025</t>
  </si>
  <si>
    <t>145-034</t>
  </si>
  <si>
    <t>145-017</t>
  </si>
  <si>
    <t>135-011</t>
  </si>
  <si>
    <t>145-016</t>
  </si>
  <si>
    <t>131-062</t>
  </si>
  <si>
    <t>131-059</t>
  </si>
  <si>
    <t>079-001</t>
  </si>
  <si>
    <t>048-006</t>
  </si>
  <si>
    <t>028-002</t>
  </si>
  <si>
    <t>330-010</t>
  </si>
  <si>
    <t>131-010</t>
  </si>
  <si>
    <t>000-003</t>
  </si>
  <si>
    <t>079-016</t>
  </si>
  <si>
    <t>266-025</t>
  </si>
  <si>
    <t>330-003</t>
  </si>
  <si>
    <t>079-040</t>
  </si>
  <si>
    <t>145-026</t>
  </si>
  <si>
    <t>079-028</t>
  </si>
  <si>
    <t>079-005</t>
  </si>
  <si>
    <t>143-004</t>
  </si>
  <si>
    <t>079-024</t>
  </si>
  <si>
    <t>316-010</t>
  </si>
  <si>
    <t>330-005</t>
  </si>
  <si>
    <t>315-014</t>
  </si>
  <si>
    <t>131-051</t>
  </si>
  <si>
    <t>131-060</t>
  </si>
  <si>
    <t>028-020</t>
  </si>
  <si>
    <t>135-012</t>
  </si>
  <si>
    <t>145-027</t>
  </si>
  <si>
    <t>079-027</t>
  </si>
  <si>
    <t>079-025</t>
  </si>
  <si>
    <t>330-009</t>
  </si>
  <si>
    <t>143-012</t>
  </si>
  <si>
    <t>131-023</t>
  </si>
  <si>
    <t>000-078</t>
  </si>
  <si>
    <t>018-001</t>
  </si>
  <si>
    <t>000-300</t>
  </si>
  <si>
    <t>266-003</t>
  </si>
  <si>
    <t>028-017</t>
  </si>
  <si>
    <t>266-006</t>
  </si>
  <si>
    <t>028-008</t>
  </si>
  <si>
    <t>028-010</t>
  </si>
  <si>
    <t>091-001</t>
  </si>
  <si>
    <t>266-026</t>
  </si>
  <si>
    <t>145-045</t>
  </si>
  <si>
    <t>145-044</t>
  </si>
  <si>
    <t>145-031</t>
  </si>
  <si>
    <t>145-023</t>
  </si>
  <si>
    <t>315-001</t>
  </si>
  <si>
    <t>145-028</t>
  </si>
  <si>
    <t>315-005</t>
  </si>
  <si>
    <t>189-001</t>
  </si>
  <si>
    <t>145-046</t>
  </si>
  <si>
    <t>028-025</t>
  </si>
  <si>
    <t>135-022</t>
  </si>
  <si>
    <t>316-007</t>
  </si>
  <si>
    <t>316-008</t>
  </si>
  <si>
    <t>145-029</t>
  </si>
  <si>
    <t>316-005</t>
  </si>
  <si>
    <t>028-011</t>
  </si>
  <si>
    <t>368-002</t>
  </si>
  <si>
    <t>315-004</t>
  </si>
  <si>
    <t>079-004</t>
  </si>
  <si>
    <t>048-001</t>
  </si>
  <si>
    <t>028-007</t>
  </si>
  <si>
    <t>A</t>
  </si>
  <si>
    <t>028-012</t>
  </si>
  <si>
    <t>131-037</t>
  </si>
  <si>
    <t>145-030</t>
  </si>
  <si>
    <t>028-003</t>
  </si>
  <si>
    <t>000-062</t>
  </si>
  <si>
    <t>028-005</t>
  </si>
  <si>
    <t>079-021</t>
  </si>
  <si>
    <t>028-024</t>
  </si>
  <si>
    <t>131-048</t>
  </si>
  <si>
    <t>368-013</t>
  </si>
  <si>
    <t>368-004</t>
  </si>
  <si>
    <t>PL</t>
  </si>
  <si>
    <t>368-007</t>
  </si>
  <si>
    <t>145-035</t>
  </si>
  <si>
    <t>146-016</t>
  </si>
  <si>
    <t>189-006</t>
  </si>
  <si>
    <t>315-015</t>
  </si>
  <si>
    <t>134-022</t>
  </si>
  <si>
    <t>145-019</t>
  </si>
  <si>
    <t>368-008</t>
  </si>
  <si>
    <t>131-055</t>
  </si>
  <si>
    <t>145-041</t>
  </si>
  <si>
    <t>189-016</t>
  </si>
  <si>
    <t>145-022</t>
  </si>
  <si>
    <t>189-013</t>
  </si>
  <si>
    <t>189-012</t>
  </si>
  <si>
    <t>131-097</t>
  </si>
  <si>
    <t>134-036</t>
  </si>
  <si>
    <t>058-037</t>
  </si>
  <si>
    <t>145-021</t>
  </si>
  <si>
    <t>145-015</t>
  </si>
  <si>
    <t>315-019</t>
  </si>
  <si>
    <t>048-003</t>
  </si>
  <si>
    <t>SK</t>
  </si>
  <si>
    <t>131-064</t>
  </si>
  <si>
    <t>028-013</t>
  </si>
  <si>
    <t>145-050</t>
  </si>
  <si>
    <t>000-256</t>
  </si>
  <si>
    <t>058-069</t>
  </si>
  <si>
    <t>058-070</t>
  </si>
  <si>
    <t>Jirka</t>
  </si>
  <si>
    <t>058-048</t>
  </si>
  <si>
    <t>Švec</t>
  </si>
  <si>
    <t>Hartmann</t>
  </si>
  <si>
    <t>Kmošek</t>
  </si>
  <si>
    <t>058-026</t>
  </si>
  <si>
    <t>058-029</t>
  </si>
  <si>
    <t>058-042</t>
  </si>
  <si>
    <t>Peter, ml.</t>
  </si>
  <si>
    <t>Sovremenny</t>
  </si>
  <si>
    <t>145-061</t>
  </si>
  <si>
    <t>145-062</t>
  </si>
  <si>
    <t>131-027</t>
  </si>
  <si>
    <t>Čáslavský</t>
  </si>
  <si>
    <t>Paolo-M</t>
  </si>
  <si>
    <t>143-001</t>
  </si>
  <si>
    <t>6-8</t>
  </si>
  <si>
    <t>10-11</t>
  </si>
  <si>
    <t>028-031</t>
  </si>
  <si>
    <t>315-020</t>
  </si>
  <si>
    <t>315-021</t>
  </si>
  <si>
    <t>Police</t>
  </si>
  <si>
    <t>Žanta</t>
  </si>
  <si>
    <t>Štěpán</t>
  </si>
  <si>
    <t>131-039</t>
  </si>
  <si>
    <t>Rotesand</t>
  </si>
  <si>
    <t>028-0xx</t>
  </si>
  <si>
    <t>189-017</t>
  </si>
  <si>
    <t>Junek</t>
  </si>
  <si>
    <t>145-0xx</t>
  </si>
  <si>
    <t>Morovič</t>
  </si>
  <si>
    <t>Bogdan</t>
  </si>
  <si>
    <t>Karolous</t>
  </si>
  <si>
    <t>Bismarck</t>
  </si>
  <si>
    <t>Bosak</t>
  </si>
  <si>
    <t>Krzysztof</t>
  </si>
  <si>
    <t>Estella</t>
  </si>
  <si>
    <t>Olympia</t>
  </si>
  <si>
    <t>Vojtěch-jun</t>
  </si>
  <si>
    <t>8-9</t>
  </si>
  <si>
    <t>Vondrášek</t>
  </si>
  <si>
    <t>12-13</t>
  </si>
  <si>
    <t>16-17</t>
  </si>
  <si>
    <t>Letovanec</t>
  </si>
  <si>
    <t>Podhorný</t>
  </si>
  <si>
    <t>Klimek</t>
  </si>
  <si>
    <t>28</t>
  </si>
  <si>
    <t>29</t>
  </si>
  <si>
    <t>32-33</t>
  </si>
  <si>
    <t>34-35</t>
  </si>
  <si>
    <t>40-41</t>
  </si>
  <si>
    <t>Jareš</t>
  </si>
  <si>
    <t>Medveděv</t>
  </si>
  <si>
    <t>131-025</t>
  </si>
  <si>
    <t>Atlantis</t>
  </si>
  <si>
    <t>Pohoda</t>
  </si>
  <si>
    <t>Brno</t>
  </si>
  <si>
    <t>ISSL-17,Policie</t>
  </si>
  <si>
    <t>18-19</t>
  </si>
  <si>
    <t>27-28</t>
  </si>
  <si>
    <t>30-32</t>
  </si>
  <si>
    <t>35-36</t>
  </si>
  <si>
    <t>Krzystof</t>
  </si>
  <si>
    <t>PL - Bydgosz</t>
  </si>
  <si>
    <t>Berlin</t>
  </si>
  <si>
    <t>F2 - B sen.</t>
  </si>
  <si>
    <t>F2 - B jun.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</si>
</sst>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3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1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b/>
      <sz val="10"/>
      <name val="Arial CE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1" xfId="20" applyFont="1" applyFill="1" applyBorder="1" applyAlignment="1">
      <alignment horizontal="left"/>
      <protection/>
    </xf>
    <xf numFmtId="0" fontId="0" fillId="0" borderId="1" xfId="20" applyFont="1" applyFill="1" applyBorder="1" applyAlignment="1" applyProtection="1">
      <alignment horizontal="left"/>
      <protection locked="0"/>
    </xf>
    <xf numFmtId="49" fontId="0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20" applyFont="1" applyFill="1" applyBorder="1" applyAlignment="1" applyProtection="1">
      <alignment/>
      <protection locked="0"/>
    </xf>
    <xf numFmtId="0" fontId="0" fillId="0" borderId="1" xfId="0" applyFont="1" applyBorder="1" applyAlignment="1">
      <alignment/>
    </xf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 applyProtection="1">
      <alignment/>
      <protection locked="0"/>
    </xf>
    <xf numFmtId="49" fontId="0" fillId="0" borderId="1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20" applyFont="1" applyFill="1" applyBorder="1" applyAlignment="1">
      <alignment/>
      <protection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0" fillId="0" borderId="0" xfId="0" applyNumberForma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21" applyFont="1" applyFill="1" applyBorder="1" applyAlignment="1">
      <alignment/>
      <protection/>
    </xf>
    <xf numFmtId="0" fontId="0" fillId="0" borderId="1" xfId="0" applyBorder="1" applyAlignment="1">
      <alignment/>
    </xf>
    <xf numFmtId="0" fontId="1" fillId="0" borderId="1" xfId="21" applyFont="1" applyFill="1" applyBorder="1" applyAlignment="1">
      <alignment horizontal="left"/>
      <protection/>
    </xf>
    <xf numFmtId="0" fontId="0" fillId="0" borderId="0" xfId="0" applyNumberFormat="1" applyAlignment="1">
      <alignment horizontal="center"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ill="1" applyBorder="1" applyAlignment="1">
      <alignment/>
    </xf>
    <xf numFmtId="0" fontId="9" fillId="0" borderId="0" xfId="0" applyFont="1" applyAlignment="1">
      <alignment horizontal="left"/>
    </xf>
    <xf numFmtId="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3" xfId="0" applyNumberFormat="1" applyBorder="1" applyAlignment="1">
      <alignment/>
    </xf>
    <xf numFmtId="0" fontId="1" fillId="0" borderId="1" xfId="21" applyFont="1" applyFill="1" applyBorder="1" applyAlignment="1">
      <alignment vertical="center"/>
      <protection/>
    </xf>
    <xf numFmtId="1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21" applyFont="1" applyFill="1" applyBorder="1" applyAlignment="1">
      <alignment horizontal="left" vertical="center"/>
      <protection/>
    </xf>
    <xf numFmtId="0" fontId="1" fillId="0" borderId="1" xfId="21" applyNumberFormat="1" applyFont="1" applyFill="1" applyBorder="1" applyAlignment="1">
      <alignment horizontal="left" vertical="center"/>
      <protection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3" fontId="1" fillId="0" borderId="4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2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>
      <alignment/>
    </xf>
    <xf numFmtId="0" fontId="0" fillId="0" borderId="4" xfId="0" applyFont="1" applyBorder="1" applyAlignment="1">
      <alignment horizontal="left"/>
    </xf>
    <xf numFmtId="49" fontId="12" fillId="0" borderId="1" xfId="0" applyNumberFormat="1" applyFont="1" applyBorder="1" applyAlignment="1">
      <alignment horizontal="center"/>
    </xf>
    <xf numFmtId="0" fontId="1" fillId="0" borderId="1" xfId="2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0" fontId="1" fillId="0" borderId="1" xfId="21" applyNumberFormat="1" applyFont="1" applyFill="1" applyBorder="1" applyAlignment="1">
      <alignment vertical="center"/>
      <protection/>
    </xf>
    <xf numFmtId="0" fontId="1" fillId="0" borderId="1" xfId="21" applyFont="1" applyFill="1" applyBorder="1" applyAlignment="1">
      <alignment horizontal="center" vertical="center"/>
      <protection/>
    </xf>
    <xf numFmtId="0" fontId="1" fillId="0" borderId="3" xfId="21" applyFont="1" applyFill="1" applyBorder="1" applyAlignment="1">
      <alignment vertical="center"/>
      <protection/>
    </xf>
    <xf numFmtId="0" fontId="1" fillId="0" borderId="3" xfId="21" applyFont="1" applyFill="1" applyBorder="1" applyAlignment="1">
      <alignment horizontal="center" vertical="center"/>
      <protection/>
    </xf>
    <xf numFmtId="0" fontId="1" fillId="0" borderId="3" xfId="21" applyNumberFormat="1" applyFont="1" applyFill="1" applyBorder="1" applyAlignment="1">
      <alignment vertical="center"/>
      <protection/>
    </xf>
    <xf numFmtId="0" fontId="1" fillId="0" borderId="4" xfId="0" applyFont="1" applyFill="1" applyBorder="1" applyAlignment="1">
      <alignment/>
    </xf>
    <xf numFmtId="0" fontId="1" fillId="0" borderId="4" xfId="20" applyFont="1" applyFill="1" applyBorder="1" applyAlignment="1">
      <alignment horizontal="left"/>
      <protection/>
    </xf>
    <xf numFmtId="0" fontId="0" fillId="0" borderId="5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0" fillId="0" borderId="4" xfId="0" applyNumberFormat="1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>
      <alignment/>
    </xf>
    <xf numFmtId="0" fontId="0" fillId="0" borderId="1" xfId="2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0" borderId="1" xfId="21" applyFont="1" applyFill="1" applyBorder="1" applyAlignment="1">
      <alignment horizontal="center"/>
      <protection/>
    </xf>
    <xf numFmtId="0" fontId="1" fillId="0" borderId="1" xfId="2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4" xfId="2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20" applyFont="1" applyFill="1" applyBorder="1" applyAlignment="1" applyProtection="1">
      <alignment horizontal="left"/>
      <protection locked="0"/>
    </xf>
    <xf numFmtId="0" fontId="2" fillId="0" borderId="1" xfId="2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>
      <alignment horizontal="left"/>
    </xf>
    <xf numFmtId="49" fontId="2" fillId="0" borderId="1" xfId="0" applyNumberFormat="1" applyFont="1" applyBorder="1" applyAlignment="1">
      <alignment/>
    </xf>
    <xf numFmtId="2" fontId="1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3" fontId="11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/>
    </xf>
    <xf numFmtId="0" fontId="2" fillId="0" borderId="1" xfId="0" applyFont="1" applyBorder="1" applyAlignment="1">
      <alignment horizontal="left"/>
    </xf>
    <xf numFmtId="1" fontId="2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/>
    </xf>
    <xf numFmtId="1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1" fillId="0" borderId="3" xfId="21" applyFont="1" applyFill="1" applyBorder="1" applyAlignment="1">
      <alignment/>
      <protection/>
    </xf>
    <xf numFmtId="0" fontId="11" fillId="0" borderId="3" xfId="21" applyFont="1" applyFill="1" applyBorder="1" applyAlignment="1">
      <alignment horizontal="center"/>
      <protection/>
    </xf>
    <xf numFmtId="0" fontId="11" fillId="0" borderId="1" xfId="21" applyFont="1" applyFill="1" applyBorder="1" applyAlignment="1">
      <alignment horizontal="left"/>
      <protection/>
    </xf>
    <xf numFmtId="0" fontId="11" fillId="0" borderId="1" xfId="21" applyFont="1" applyFill="1" applyBorder="1" applyAlignment="1">
      <alignment/>
      <protection/>
    </xf>
    <xf numFmtId="49" fontId="11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/>
    </xf>
    <xf numFmtId="0" fontId="11" fillId="0" borderId="1" xfId="2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1" fillId="0" borderId="4" xfId="0" applyFont="1" applyFill="1" applyBorder="1" applyAlignment="1">
      <alignment/>
    </xf>
    <xf numFmtId="0" fontId="2" fillId="0" borderId="1" xfId="20" applyFont="1" applyFill="1" applyBorder="1" applyAlignment="1" applyProtection="1">
      <alignment/>
      <protection locked="0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0" fillId="0" borderId="5" xfId="0" applyBorder="1" applyAlignment="1">
      <alignment horizontal="center"/>
    </xf>
    <xf numFmtId="0" fontId="2" fillId="0" borderId="3" xfId="20" applyFont="1" applyFill="1" applyBorder="1" applyAlignment="1" applyProtection="1">
      <alignment/>
      <protection locked="0"/>
    </xf>
    <xf numFmtId="0" fontId="2" fillId="0" borderId="3" xfId="2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1" fillId="0" borderId="1" xfId="20" applyFont="1" applyFill="1" applyBorder="1" applyAlignment="1">
      <alignment horizontal="left"/>
      <protection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rihlaska_ns_excel95" xfId="20"/>
    <cellStyle name="normální_St_listin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35</xdr:row>
      <xdr:rowOff>9525</xdr:rowOff>
    </xdr:from>
    <xdr:to>
      <xdr:col>5</xdr:col>
      <xdr:colOff>561975</xdr:colOff>
      <xdr:row>42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381375" y="6838950"/>
          <a:ext cx="371475" cy="1333500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</xdr:row>
      <xdr:rowOff>104775</xdr:rowOff>
    </xdr:from>
    <xdr:to>
      <xdr:col>6</xdr:col>
      <xdr:colOff>600075</xdr:colOff>
      <xdr:row>12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4029075" y="523875"/>
          <a:ext cx="371475" cy="1924050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44</xdr:row>
      <xdr:rowOff>104775</xdr:rowOff>
    </xdr:from>
    <xdr:to>
      <xdr:col>6</xdr:col>
      <xdr:colOff>590550</xdr:colOff>
      <xdr:row>54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4019550" y="8658225"/>
          <a:ext cx="371475" cy="1933575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="75" zoomScaleNormal="75" workbookViewId="0" topLeftCell="A39">
      <selection activeCell="H57" sqref="H57"/>
    </sheetView>
  </sheetViews>
  <sheetFormatPr defaultColWidth="9.140625" defaultRowHeight="12.75"/>
  <cols>
    <col min="3" max="3" width="11.28125" style="0" customWidth="1"/>
    <col min="7" max="7" width="10.00390625" style="0" bestFit="1" customWidth="1"/>
    <col min="16" max="16" width="11.28125" style="0" customWidth="1"/>
  </cols>
  <sheetData>
    <row r="1" spans="1:10" ht="20.25">
      <c r="A1" s="189" t="s">
        <v>529</v>
      </c>
      <c r="B1" s="189"/>
      <c r="C1" s="189"/>
      <c r="D1" s="189"/>
      <c r="E1" s="189"/>
      <c r="F1" s="189"/>
      <c r="G1" s="189"/>
      <c r="H1" s="189"/>
      <c r="I1" s="189"/>
      <c r="J1" s="189"/>
    </row>
    <row r="3" spans="1:8" ht="15.75">
      <c r="A3" s="51" t="s">
        <v>256</v>
      </c>
      <c r="B3" s="51" t="s">
        <v>257</v>
      </c>
      <c r="C3" s="51"/>
      <c r="D3" s="188" t="s">
        <v>523</v>
      </c>
      <c r="E3" s="188"/>
      <c r="F3" s="51" t="s">
        <v>258</v>
      </c>
      <c r="H3" s="68" t="s">
        <v>387</v>
      </c>
    </row>
    <row r="4" spans="1:10" ht="15">
      <c r="A4" s="51"/>
      <c r="B4" s="51"/>
      <c r="C4" s="51"/>
      <c r="D4" s="51"/>
      <c r="E4" s="51"/>
      <c r="F4" s="51"/>
      <c r="I4" s="54" t="s">
        <v>268</v>
      </c>
      <c r="J4" s="51" t="s">
        <v>388</v>
      </c>
    </row>
    <row r="5" spans="1:6" ht="15">
      <c r="A5" s="51" t="s">
        <v>254</v>
      </c>
      <c r="B5" s="51" t="s">
        <v>76</v>
      </c>
      <c r="C5" s="51"/>
      <c r="D5" s="188" t="s">
        <v>524</v>
      </c>
      <c r="E5" s="188"/>
      <c r="F5" s="51" t="s">
        <v>255</v>
      </c>
    </row>
    <row r="6" spans="1:10" ht="15">
      <c r="A6" s="51"/>
      <c r="B6" s="51"/>
      <c r="C6" s="51"/>
      <c r="D6" s="51"/>
      <c r="E6" s="51"/>
      <c r="F6" s="51"/>
      <c r="I6" s="54" t="s">
        <v>271</v>
      </c>
      <c r="J6" s="51" t="s">
        <v>389</v>
      </c>
    </row>
    <row r="7" spans="1:6" ht="15">
      <c r="A7" s="51" t="s">
        <v>259</v>
      </c>
      <c r="B7" s="51" t="s">
        <v>77</v>
      </c>
      <c r="C7" s="51"/>
      <c r="D7" s="188" t="s">
        <v>525</v>
      </c>
      <c r="E7" s="188"/>
      <c r="F7" s="51"/>
    </row>
    <row r="8" spans="1:8" ht="15">
      <c r="A8" s="51"/>
      <c r="B8" s="51"/>
      <c r="C8" s="51"/>
      <c r="D8" s="51"/>
      <c r="E8" s="51"/>
      <c r="F8" s="51"/>
      <c r="H8" s="54" t="s">
        <v>557</v>
      </c>
    </row>
    <row r="9" spans="1:6" ht="15">
      <c r="A9" s="51" t="s">
        <v>260</v>
      </c>
      <c r="B9" s="51" t="s">
        <v>412</v>
      </c>
      <c r="C9" s="51"/>
      <c r="D9" s="188" t="s">
        <v>526</v>
      </c>
      <c r="E9" s="188"/>
      <c r="F9" s="51"/>
    </row>
    <row r="10" spans="1:6" ht="15">
      <c r="A10" s="51"/>
      <c r="B10" s="51"/>
      <c r="C10" s="51"/>
      <c r="D10" s="51"/>
      <c r="E10" s="51"/>
      <c r="F10" s="51"/>
    </row>
    <row r="11" spans="1:6" ht="15">
      <c r="A11" s="51" t="s">
        <v>261</v>
      </c>
      <c r="B11" s="51" t="s">
        <v>77</v>
      </c>
      <c r="C11" s="51"/>
      <c r="D11" s="188" t="s">
        <v>527</v>
      </c>
      <c r="E11" s="188"/>
      <c r="F11" s="51"/>
    </row>
    <row r="12" spans="1:6" ht="15">
      <c r="A12" s="51"/>
      <c r="B12" s="51"/>
      <c r="C12" s="51"/>
      <c r="D12" s="51"/>
      <c r="E12" s="51"/>
      <c r="F12" s="51"/>
    </row>
    <row r="13" spans="1:6" ht="15">
      <c r="A13" s="51" t="s">
        <v>262</v>
      </c>
      <c r="B13" s="51" t="s">
        <v>78</v>
      </c>
      <c r="C13" s="51"/>
      <c r="D13" s="188" t="s">
        <v>528</v>
      </c>
      <c r="E13" s="188"/>
      <c r="F13" s="51"/>
    </row>
    <row r="16" spans="1:10" ht="20.25">
      <c r="A16" s="189" t="s">
        <v>562</v>
      </c>
      <c r="B16" s="189"/>
      <c r="C16" s="189"/>
      <c r="D16" s="189"/>
      <c r="E16" s="189"/>
      <c r="F16" s="189"/>
      <c r="G16" s="189"/>
      <c r="H16" s="189"/>
      <c r="I16" s="189"/>
      <c r="J16" s="189"/>
    </row>
    <row r="17" spans="1:10" ht="20.25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="51" customFormat="1" ht="15">
      <c r="A18" s="51" t="s">
        <v>273</v>
      </c>
    </row>
    <row r="19" spans="7:8" s="51" customFormat="1" ht="15">
      <c r="G19" s="51" t="s">
        <v>265</v>
      </c>
      <c r="H19" s="51" t="s">
        <v>568</v>
      </c>
    </row>
    <row r="20" s="51" customFormat="1" ht="15"/>
    <row r="21" spans="7:8" s="51" customFormat="1" ht="15">
      <c r="G21" s="51" t="s">
        <v>266</v>
      </c>
      <c r="H21" s="51" t="s">
        <v>267</v>
      </c>
    </row>
    <row r="22" spans="7:13" ht="15">
      <c r="G22" s="51"/>
      <c r="H22" s="51" t="s">
        <v>268</v>
      </c>
      <c r="I22" s="52" t="s">
        <v>269</v>
      </c>
      <c r="J22" s="51" t="s">
        <v>270</v>
      </c>
      <c r="K22" s="51"/>
      <c r="L22" s="51"/>
      <c r="M22" s="51"/>
    </row>
    <row r="23" spans="1:10" ht="15">
      <c r="A23" s="51" t="s">
        <v>263</v>
      </c>
      <c r="B23" s="51" t="s">
        <v>79</v>
      </c>
      <c r="C23" s="51"/>
      <c r="D23" s="188" t="s">
        <v>521</v>
      </c>
      <c r="E23" s="188"/>
      <c r="H23" s="51" t="s">
        <v>271</v>
      </c>
      <c r="I23" s="52" t="s">
        <v>269</v>
      </c>
      <c r="J23" s="51" t="s">
        <v>272</v>
      </c>
    </row>
    <row r="24" spans="1:5" ht="15">
      <c r="A24" s="51"/>
      <c r="B24" s="51"/>
      <c r="C24" s="51"/>
      <c r="D24" s="51"/>
      <c r="E24" s="51"/>
    </row>
    <row r="25" spans="1:10" ht="15">
      <c r="A25" s="51" t="s">
        <v>263</v>
      </c>
      <c r="B25" s="51" t="s">
        <v>239</v>
      </c>
      <c r="C25" s="51"/>
      <c r="D25" s="188" t="s">
        <v>522</v>
      </c>
      <c r="E25" s="188"/>
      <c r="G25" s="51" t="s">
        <v>280</v>
      </c>
      <c r="H25" s="51" t="s">
        <v>281</v>
      </c>
      <c r="I25" s="51"/>
      <c r="J25" s="51"/>
    </row>
    <row r="26" spans="1:8" ht="15">
      <c r="A26" s="51"/>
      <c r="B26" s="51"/>
      <c r="C26" s="51"/>
      <c r="D26" s="51"/>
      <c r="E26" s="51"/>
      <c r="H26" s="54" t="s">
        <v>554</v>
      </c>
    </row>
    <row r="27" spans="1:13" ht="15">
      <c r="A27" s="51" t="s">
        <v>262</v>
      </c>
      <c r="B27" s="51" t="s">
        <v>78</v>
      </c>
      <c r="C27" s="51"/>
      <c r="D27" s="188" t="s">
        <v>528</v>
      </c>
      <c r="E27" s="188"/>
      <c r="H27" s="51" t="s">
        <v>555</v>
      </c>
      <c r="L27" s="51"/>
      <c r="M27" s="54"/>
    </row>
    <row r="28" spans="1:13" ht="15">
      <c r="A28" s="51"/>
      <c r="B28" s="51"/>
      <c r="C28" s="51"/>
      <c r="D28" s="51"/>
      <c r="E28" s="51"/>
      <c r="H28" s="51"/>
      <c r="L28" s="51"/>
      <c r="M28" s="54"/>
    </row>
    <row r="29" spans="7:8" ht="15">
      <c r="G29" s="51" t="s">
        <v>573</v>
      </c>
      <c r="H29" s="51" t="s">
        <v>574</v>
      </c>
    </row>
    <row r="30" ht="15">
      <c r="H30" s="51" t="s">
        <v>575</v>
      </c>
    </row>
    <row r="31" ht="15">
      <c r="H31" s="51"/>
    </row>
    <row r="32" spans="1:10" ht="20.25">
      <c r="A32" s="189" t="s">
        <v>567</v>
      </c>
      <c r="B32" s="189"/>
      <c r="C32" s="189"/>
      <c r="D32" s="189"/>
      <c r="E32" s="189"/>
      <c r="F32" s="189"/>
      <c r="G32" s="189"/>
      <c r="H32" s="189"/>
      <c r="I32" s="189"/>
      <c r="J32" s="189"/>
    </row>
    <row r="33" spans="1:10" ht="1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</row>
    <row r="34" spans="1:10" ht="15" customHeight="1">
      <c r="A34" s="54" t="s">
        <v>560</v>
      </c>
      <c r="B34" s="35"/>
      <c r="C34" s="35"/>
      <c r="D34" s="35"/>
      <c r="E34" s="35"/>
      <c r="F34" s="35"/>
      <c r="G34" s="35"/>
      <c r="H34" s="35"/>
      <c r="I34" s="35"/>
      <c r="J34" s="35"/>
    </row>
    <row r="36" spans="1:10" ht="15">
      <c r="A36" s="51" t="s">
        <v>519</v>
      </c>
      <c r="B36" s="51" t="s">
        <v>520</v>
      </c>
      <c r="C36" s="51"/>
      <c r="D36" s="55">
        <v>2005</v>
      </c>
      <c r="E36" s="51"/>
      <c r="F36" s="51"/>
      <c r="G36" s="51"/>
      <c r="H36" s="51"/>
      <c r="I36" s="51"/>
      <c r="J36" s="51"/>
    </row>
    <row r="37" spans="1:10" ht="15.75">
      <c r="A37" s="51"/>
      <c r="B37" s="51"/>
      <c r="C37" s="51"/>
      <c r="D37" s="51"/>
      <c r="E37" s="51"/>
      <c r="F37" s="51"/>
      <c r="G37" s="103" t="s">
        <v>556</v>
      </c>
      <c r="I37" s="51"/>
      <c r="J37" s="51"/>
    </row>
    <row r="38" spans="1:10" ht="15">
      <c r="A38" s="51" t="s">
        <v>264</v>
      </c>
      <c r="B38" s="51" t="s">
        <v>79</v>
      </c>
      <c r="C38" s="51"/>
      <c r="D38" s="188" t="s">
        <v>521</v>
      </c>
      <c r="E38" s="188"/>
      <c r="F38" s="51"/>
      <c r="H38" s="51"/>
      <c r="I38" s="51"/>
      <c r="J38" s="51"/>
    </row>
    <row r="39" spans="1:10" ht="15">
      <c r="A39" s="51"/>
      <c r="B39" s="51"/>
      <c r="C39" s="51"/>
      <c r="D39" s="51"/>
      <c r="E39" s="51"/>
      <c r="F39" s="51"/>
      <c r="G39" s="54" t="s">
        <v>552</v>
      </c>
      <c r="H39" s="51"/>
      <c r="I39" s="51"/>
      <c r="J39" s="51"/>
    </row>
    <row r="40" spans="1:10" ht="15">
      <c r="A40" s="51" t="s">
        <v>264</v>
      </c>
      <c r="B40" s="51" t="s">
        <v>239</v>
      </c>
      <c r="C40" s="51"/>
      <c r="D40" s="188" t="s">
        <v>522</v>
      </c>
      <c r="E40" s="188"/>
      <c r="F40" s="51"/>
      <c r="G40" s="54" t="s">
        <v>553</v>
      </c>
      <c r="H40" s="51"/>
      <c r="I40" s="51"/>
      <c r="J40" s="51"/>
    </row>
    <row r="41" spans="1:10" ht="15">
      <c r="A41" s="51"/>
      <c r="B41" s="51"/>
      <c r="C41" s="51"/>
      <c r="D41" s="51"/>
      <c r="E41" s="51"/>
      <c r="F41" s="51"/>
      <c r="G41" s="54"/>
      <c r="H41" s="51"/>
      <c r="I41" s="51"/>
      <c r="J41" s="51"/>
    </row>
    <row r="42" spans="1:10" ht="15">
      <c r="A42" s="51" t="s">
        <v>264</v>
      </c>
      <c r="B42" s="51" t="s">
        <v>78</v>
      </c>
      <c r="C42" s="51"/>
      <c r="D42" s="188" t="s">
        <v>528</v>
      </c>
      <c r="E42" s="188"/>
      <c r="F42" s="51"/>
      <c r="G42" s="54"/>
      <c r="H42" s="51"/>
      <c r="I42" s="51"/>
      <c r="J42" s="51"/>
    </row>
    <row r="43" spans="1:10" ht="1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5">
      <c r="A45" s="51" t="s">
        <v>256</v>
      </c>
      <c r="B45" s="51" t="s">
        <v>257</v>
      </c>
      <c r="C45" s="51"/>
      <c r="D45" s="188" t="s">
        <v>523</v>
      </c>
      <c r="E45" s="188"/>
      <c r="F45" s="51" t="s">
        <v>258</v>
      </c>
      <c r="G45" s="51"/>
      <c r="H45" s="51"/>
      <c r="I45" s="51"/>
      <c r="J45" s="51"/>
    </row>
    <row r="46" spans="1:10" ht="15">
      <c r="A46" s="51"/>
      <c r="B46" s="51"/>
      <c r="C46" s="51"/>
      <c r="D46" s="51"/>
      <c r="E46" s="51"/>
      <c r="F46" s="51"/>
      <c r="G46" s="51"/>
      <c r="H46" s="51"/>
      <c r="I46" s="51"/>
      <c r="J46" s="51"/>
    </row>
    <row r="47" spans="1:10" ht="15">
      <c r="A47" s="51" t="s">
        <v>254</v>
      </c>
      <c r="B47" s="51" t="s">
        <v>76</v>
      </c>
      <c r="C47" s="51"/>
      <c r="D47" s="188" t="s">
        <v>524</v>
      </c>
      <c r="E47" s="188"/>
      <c r="F47" s="51" t="s">
        <v>255</v>
      </c>
      <c r="G47" s="51"/>
      <c r="H47" s="51"/>
      <c r="I47" s="51"/>
      <c r="J47" s="51"/>
    </row>
    <row r="48" spans="1:10" ht="15.75">
      <c r="A48" s="51"/>
      <c r="B48" s="51"/>
      <c r="C48" s="51"/>
      <c r="D48" s="51"/>
      <c r="E48" s="51"/>
      <c r="F48" s="51"/>
      <c r="G48" s="51"/>
      <c r="H48" s="103" t="s">
        <v>558</v>
      </c>
      <c r="I48" s="51"/>
      <c r="J48" s="51"/>
    </row>
    <row r="49" spans="1:10" ht="15">
      <c r="A49" s="51" t="s">
        <v>259</v>
      </c>
      <c r="B49" s="51" t="s">
        <v>77</v>
      </c>
      <c r="C49" s="51"/>
      <c r="D49" s="188" t="s">
        <v>525</v>
      </c>
      <c r="E49" s="188"/>
      <c r="F49" s="51"/>
      <c r="G49" s="51"/>
      <c r="H49" s="51"/>
      <c r="I49" s="51"/>
      <c r="J49" s="51"/>
    </row>
    <row r="50" spans="1:10" ht="15">
      <c r="A50" s="51"/>
      <c r="B50" s="51"/>
      <c r="C50" s="51"/>
      <c r="D50" s="51"/>
      <c r="E50" s="51"/>
      <c r="F50" s="51"/>
      <c r="G50" s="51"/>
      <c r="H50" s="54" t="s">
        <v>559</v>
      </c>
      <c r="I50" s="51"/>
      <c r="J50" s="51"/>
    </row>
    <row r="51" spans="1:10" ht="15">
      <c r="A51" s="51" t="s">
        <v>260</v>
      </c>
      <c r="B51" s="51" t="s">
        <v>412</v>
      </c>
      <c r="C51" s="51"/>
      <c r="D51" s="188" t="s">
        <v>526</v>
      </c>
      <c r="E51" s="188"/>
      <c r="F51" s="51"/>
      <c r="G51" s="51"/>
      <c r="H51" s="51"/>
      <c r="I51" s="51"/>
      <c r="J51" s="51"/>
    </row>
    <row r="52" spans="1:10" ht="15">
      <c r="A52" s="51"/>
      <c r="B52" s="51"/>
      <c r="C52" s="51"/>
      <c r="D52" s="51"/>
      <c r="E52" s="51"/>
      <c r="F52" s="51"/>
      <c r="G52" s="51"/>
      <c r="H52" s="51"/>
      <c r="I52" s="51"/>
      <c r="J52" s="51"/>
    </row>
    <row r="53" spans="1:10" ht="15">
      <c r="A53" s="51" t="s">
        <v>261</v>
      </c>
      <c r="B53" s="51" t="s">
        <v>77</v>
      </c>
      <c r="C53" s="51"/>
      <c r="D53" s="188" t="s">
        <v>527</v>
      </c>
      <c r="E53" s="188"/>
      <c r="F53" s="51"/>
      <c r="G53" s="51"/>
      <c r="H53" s="51"/>
      <c r="I53" s="51"/>
      <c r="J53" s="51"/>
    </row>
    <row r="54" spans="1:10" ht="15">
      <c r="A54" s="51"/>
      <c r="B54" s="51"/>
      <c r="C54" s="51"/>
      <c r="D54" s="51"/>
      <c r="E54" s="51"/>
      <c r="F54" s="51"/>
      <c r="G54" s="51"/>
      <c r="H54" s="51"/>
      <c r="I54" s="51"/>
      <c r="J54" s="51"/>
    </row>
    <row r="55" spans="1:10" ht="15">
      <c r="A55" s="51" t="s">
        <v>262</v>
      </c>
      <c r="B55" s="51" t="s">
        <v>78</v>
      </c>
      <c r="C55" s="51"/>
      <c r="D55" s="188" t="s">
        <v>528</v>
      </c>
      <c r="E55" s="188"/>
      <c r="F55" s="51"/>
      <c r="G55" s="51"/>
      <c r="H55" s="51"/>
      <c r="I55" s="51"/>
      <c r="J55" s="51"/>
    </row>
    <row r="56" spans="1:10" ht="15">
      <c r="A56" s="51"/>
      <c r="B56" s="51"/>
      <c r="C56" s="51"/>
      <c r="D56" s="51"/>
      <c r="E56" s="51"/>
      <c r="F56" s="51"/>
      <c r="G56" s="51"/>
      <c r="H56" s="51"/>
      <c r="I56" s="51"/>
      <c r="J56" s="51"/>
    </row>
    <row r="57" spans="1:10" ht="15.75">
      <c r="A57" s="51"/>
      <c r="B57" s="51" t="s">
        <v>576</v>
      </c>
      <c r="C57" s="51" t="s">
        <v>577</v>
      </c>
      <c r="D57" s="51"/>
      <c r="E57" s="111" t="s">
        <v>81</v>
      </c>
      <c r="F57" s="111"/>
      <c r="G57" s="113" t="s">
        <v>586</v>
      </c>
      <c r="H57" s="113" t="s">
        <v>586</v>
      </c>
      <c r="I57" s="51"/>
      <c r="J57" s="51"/>
    </row>
    <row r="58" spans="1:10" ht="15">
      <c r="A58" s="51"/>
      <c r="B58" s="51"/>
      <c r="C58" s="51"/>
      <c r="D58" s="51"/>
      <c r="E58" s="111" t="s">
        <v>578</v>
      </c>
      <c r="F58" s="111"/>
      <c r="G58" s="112">
        <v>88</v>
      </c>
      <c r="H58" s="112">
        <v>0</v>
      </c>
      <c r="I58" s="51"/>
      <c r="J58" s="51"/>
    </row>
    <row r="59" spans="1:10" ht="15">
      <c r="A59" s="51"/>
      <c r="B59" s="51"/>
      <c r="C59" s="51"/>
      <c r="D59" s="51"/>
      <c r="E59" s="111" t="s">
        <v>579</v>
      </c>
      <c r="F59" s="111"/>
      <c r="G59" s="112">
        <v>94</v>
      </c>
      <c r="H59" s="112">
        <v>90</v>
      </c>
      <c r="I59" s="51"/>
      <c r="J59" s="51"/>
    </row>
    <row r="60" spans="1:10" ht="15">
      <c r="A60" s="51"/>
      <c r="B60" s="51"/>
      <c r="C60" s="51"/>
      <c r="D60" s="51"/>
      <c r="E60" s="111" t="s">
        <v>580</v>
      </c>
      <c r="F60" s="111"/>
      <c r="G60" s="112">
        <v>90</v>
      </c>
      <c r="H60" s="112">
        <v>91</v>
      </c>
      <c r="I60" s="51"/>
      <c r="J60" s="51"/>
    </row>
    <row r="61" spans="1:10" ht="15">
      <c r="A61" s="51"/>
      <c r="B61" s="51"/>
      <c r="C61" s="51"/>
      <c r="D61" s="51"/>
      <c r="E61" s="111" t="s">
        <v>581</v>
      </c>
      <c r="F61" s="111"/>
      <c r="G61" s="112">
        <v>98</v>
      </c>
      <c r="H61" s="112">
        <v>0</v>
      </c>
      <c r="I61" s="51"/>
      <c r="J61" s="51"/>
    </row>
    <row r="62" spans="1:10" ht="15">
      <c r="A62" s="51"/>
      <c r="B62" s="51"/>
      <c r="C62" s="51"/>
      <c r="D62" s="51"/>
      <c r="E62" s="111" t="s">
        <v>582</v>
      </c>
      <c r="F62" s="111"/>
      <c r="G62" s="112">
        <v>462</v>
      </c>
      <c r="H62" s="112">
        <v>273</v>
      </c>
      <c r="I62" s="51"/>
      <c r="J62" s="51"/>
    </row>
    <row r="63" spans="1:10" ht="15">
      <c r="A63" s="51"/>
      <c r="B63" s="51"/>
      <c r="C63" s="51"/>
      <c r="D63" s="51"/>
      <c r="E63" s="111" t="s">
        <v>583</v>
      </c>
      <c r="F63" s="111"/>
      <c r="G63" s="112" t="s">
        <v>589</v>
      </c>
      <c r="H63" s="112">
        <v>3</v>
      </c>
      <c r="I63" s="51"/>
      <c r="J63" s="51"/>
    </row>
    <row r="64" spans="1:10" ht="15">
      <c r="A64" s="51"/>
      <c r="B64" s="51"/>
      <c r="C64" s="51"/>
      <c r="D64" s="51"/>
      <c r="E64" s="111" t="s">
        <v>584</v>
      </c>
      <c r="F64" s="111"/>
      <c r="G64" s="112">
        <v>92.4</v>
      </c>
      <c r="H64" s="112">
        <v>91</v>
      </c>
      <c r="I64" s="51"/>
      <c r="J64" s="51"/>
    </row>
    <row r="65" spans="1:10" ht="15">
      <c r="A65" s="51"/>
      <c r="B65" s="51"/>
      <c r="C65" s="51"/>
      <c r="D65" s="51"/>
      <c r="E65" s="111" t="s">
        <v>585</v>
      </c>
      <c r="F65" s="111"/>
      <c r="G65" s="112" t="s">
        <v>587</v>
      </c>
      <c r="H65" s="112" t="s">
        <v>588</v>
      </c>
      <c r="I65" s="51"/>
      <c r="J65" s="51"/>
    </row>
    <row r="66" spans="1:10" ht="15">
      <c r="A66" s="51"/>
      <c r="B66" s="51"/>
      <c r="C66" s="51"/>
      <c r="D66" s="51"/>
      <c r="E66" s="51"/>
      <c r="F66" s="51"/>
      <c r="G66" s="51"/>
      <c r="H66" s="51"/>
      <c r="I66" s="51"/>
      <c r="J66" s="51"/>
    </row>
    <row r="67" spans="1:4" ht="15">
      <c r="A67" s="51" t="s">
        <v>390</v>
      </c>
      <c r="B67" s="51"/>
      <c r="C67" s="51" t="s">
        <v>561</v>
      </c>
      <c r="D67" s="51"/>
    </row>
    <row r="68" spans="1:4" ht="15">
      <c r="A68" s="51" t="s">
        <v>391</v>
      </c>
      <c r="B68" s="51"/>
      <c r="C68" s="51"/>
      <c r="D68" s="51" t="s">
        <v>392</v>
      </c>
    </row>
  </sheetData>
  <mergeCells count="21">
    <mergeCell ref="D11:E11"/>
    <mergeCell ref="D13:E13"/>
    <mergeCell ref="A1:J1"/>
    <mergeCell ref="A16:J16"/>
    <mergeCell ref="D5:E5"/>
    <mergeCell ref="D3:E3"/>
    <mergeCell ref="D7:E7"/>
    <mergeCell ref="D9:E9"/>
    <mergeCell ref="D38:E38"/>
    <mergeCell ref="D47:E47"/>
    <mergeCell ref="D45:E45"/>
    <mergeCell ref="D23:E23"/>
    <mergeCell ref="D25:E25"/>
    <mergeCell ref="D27:E27"/>
    <mergeCell ref="A32:J32"/>
    <mergeCell ref="D42:E42"/>
    <mergeCell ref="D55:E55"/>
    <mergeCell ref="D49:E49"/>
    <mergeCell ref="D40:E40"/>
    <mergeCell ref="D51:E51"/>
    <mergeCell ref="D53:E53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5"/>
  <dimension ref="A1:AF16"/>
  <sheetViews>
    <sheetView tabSelected="1" workbookViewId="0" topLeftCell="A1">
      <selection activeCell="A15" sqref="A14:IV15"/>
    </sheetView>
  </sheetViews>
  <sheetFormatPr defaultColWidth="9.140625" defaultRowHeight="12.75"/>
  <cols>
    <col min="1" max="1" width="4.7109375" style="6" customWidth="1"/>
    <col min="2" max="2" width="12.8515625" style="8" customWidth="1"/>
    <col min="3" max="3" width="8.7109375" style="8" customWidth="1"/>
    <col min="4" max="4" width="8.140625" style="6" bestFit="1" customWidth="1"/>
    <col min="5" max="5" width="23.8515625" style="8" customWidth="1"/>
    <col min="6" max="6" width="13.7109375" style="8" customWidth="1"/>
    <col min="7" max="7" width="3.7109375" style="6" customWidth="1"/>
    <col min="8" max="8" width="6.28125" style="6" customWidth="1"/>
    <col min="9" max="9" width="3.7109375" style="6" customWidth="1"/>
    <col min="10" max="10" width="6.28125" style="17" customWidth="1"/>
    <col min="11" max="11" width="3.7109375" style="6" customWidth="1"/>
    <col min="12" max="12" width="6.28125" style="17" customWidth="1"/>
    <col min="13" max="13" width="3.7109375" style="6" customWidth="1"/>
    <col min="14" max="14" width="8.140625" style="17" customWidth="1"/>
    <col min="15" max="15" width="3.7109375" style="6" customWidth="1"/>
    <col min="16" max="16" width="8.140625" style="17" customWidth="1"/>
    <col min="17" max="17" width="3.7109375" style="0" hidden="1" customWidth="1"/>
    <col min="18" max="18" width="6.28125" style="18" hidden="1" customWidth="1"/>
    <col min="19" max="19" width="3.7109375" style="6" hidden="1" customWidth="1"/>
    <col min="20" max="20" width="6.28125" style="17" hidden="1" customWidth="1"/>
    <col min="21" max="21" width="3.7109375" style="17" hidden="1" customWidth="1"/>
    <col min="22" max="22" width="8.00390625" style="17" hidden="1" customWidth="1"/>
    <col min="23" max="23" width="6.28125" style="17" customWidth="1"/>
    <col min="24" max="24" width="6.28125" style="17" hidden="1" customWidth="1"/>
    <col min="25" max="25" width="6.28125" style="0" customWidth="1"/>
    <col min="27" max="32" width="6.28125" style="0" customWidth="1"/>
  </cols>
  <sheetData>
    <row r="1" spans="2:6" ht="23.25">
      <c r="B1" s="19" t="s">
        <v>218</v>
      </c>
      <c r="F1" s="50" t="s">
        <v>413</v>
      </c>
    </row>
    <row r="2" spans="27:32" ht="12.75">
      <c r="AA2" s="190" t="s">
        <v>565</v>
      </c>
      <c r="AB2" s="190"/>
      <c r="AC2" s="190"/>
      <c r="AD2" s="190"/>
      <c r="AE2" s="190"/>
      <c r="AF2" s="190"/>
    </row>
    <row r="3" spans="1:32" s="43" customFormat="1" ht="33.75" customHeight="1">
      <c r="A3" s="41" t="s">
        <v>87</v>
      </c>
      <c r="B3" s="41" t="s">
        <v>83</v>
      </c>
      <c r="C3" s="41" t="s">
        <v>84</v>
      </c>
      <c r="D3" s="41" t="s">
        <v>639</v>
      </c>
      <c r="E3" s="41" t="s">
        <v>85</v>
      </c>
      <c r="F3" s="41" t="s">
        <v>86</v>
      </c>
      <c r="G3" s="193" t="s">
        <v>76</v>
      </c>
      <c r="H3" s="193"/>
      <c r="I3" s="191" t="s">
        <v>77</v>
      </c>
      <c r="J3" s="192"/>
      <c r="K3" s="191" t="s">
        <v>412</v>
      </c>
      <c r="L3" s="192"/>
      <c r="M3" s="191" t="s">
        <v>77</v>
      </c>
      <c r="N3" s="192"/>
      <c r="O3" s="191" t="s">
        <v>78</v>
      </c>
      <c r="P3" s="192"/>
      <c r="Q3" s="194" t="s">
        <v>79</v>
      </c>
      <c r="R3" s="195"/>
      <c r="S3" s="193" t="s">
        <v>80</v>
      </c>
      <c r="T3" s="193"/>
      <c r="U3" s="191" t="s">
        <v>78</v>
      </c>
      <c r="V3" s="192"/>
      <c r="W3" s="42" t="s">
        <v>81</v>
      </c>
      <c r="X3" s="42" t="s">
        <v>82</v>
      </c>
      <c r="Y3" s="42" t="s">
        <v>82</v>
      </c>
      <c r="AA3" s="42" t="s">
        <v>564</v>
      </c>
      <c r="AB3" s="42" t="s">
        <v>544</v>
      </c>
      <c r="AC3" s="42" t="s">
        <v>545</v>
      </c>
      <c r="AD3" s="42" t="s">
        <v>546</v>
      </c>
      <c r="AE3" s="42" t="s">
        <v>547</v>
      </c>
      <c r="AF3" s="42" t="s">
        <v>551</v>
      </c>
    </row>
    <row r="4" spans="1:32" s="70" customFormat="1" ht="14.25" customHeight="1">
      <c r="A4" s="78">
        <v>1</v>
      </c>
      <c r="B4" s="3" t="s">
        <v>350</v>
      </c>
      <c r="C4" s="3" t="s">
        <v>4</v>
      </c>
      <c r="D4" s="139" t="s">
        <v>687</v>
      </c>
      <c r="E4" s="1" t="s">
        <v>180</v>
      </c>
      <c r="F4" s="5" t="s">
        <v>351</v>
      </c>
      <c r="G4" s="11">
        <v>4</v>
      </c>
      <c r="H4" s="81">
        <v>176</v>
      </c>
      <c r="I4" s="44">
        <v>4</v>
      </c>
      <c r="J4" s="81">
        <v>179.33</v>
      </c>
      <c r="K4" s="44">
        <v>2</v>
      </c>
      <c r="L4" s="81">
        <v>179</v>
      </c>
      <c r="M4" s="44">
        <v>2</v>
      </c>
      <c r="N4" s="82">
        <v>174</v>
      </c>
      <c r="O4" s="44">
        <v>5</v>
      </c>
      <c r="P4" s="82">
        <v>172.33</v>
      </c>
      <c r="Q4" s="46"/>
      <c r="R4" s="45">
        <v>0</v>
      </c>
      <c r="S4" s="44"/>
      <c r="T4" s="12">
        <f aca="true" t="shared" si="0" ref="T4:T15">IF(S4&gt;0,(((MAX($S$4:$S$17)-S4+1)/(MAX($S$4:$S$17)))*1000),0)</f>
        <v>0</v>
      </c>
      <c r="U4" s="44">
        <v>1</v>
      </c>
      <c r="V4" s="45">
        <v>1000</v>
      </c>
      <c r="W4" s="99">
        <f aca="true" t="shared" si="1" ref="W4:W15">((H4+J4+L4+N4+P4)-MIN(J4,H4,L4,N4,P4))/4</f>
        <v>177.0825</v>
      </c>
      <c r="X4" s="69">
        <f>W4+MAX(V4,R4,T4)+1000</f>
        <v>2177.0825</v>
      </c>
      <c r="Y4" s="98">
        <f aca="true" t="shared" si="2" ref="Y4:Y15">IF(AA4="ANO",AVERAGE(W4,AB4,AC4,AD4,AE4),W4)</f>
        <v>177.0825</v>
      </c>
      <c r="Z4" s="71"/>
      <c r="AA4" s="94" t="str">
        <f aca="true" t="shared" si="3" ref="AA4:AA15">IF(AVERAGE(AB4:AE4)&gt;W4,"ANO","NE")</f>
        <v>NE</v>
      </c>
      <c r="AB4" s="96"/>
      <c r="AC4" s="96"/>
      <c r="AD4" s="96">
        <v>0</v>
      </c>
      <c r="AE4" s="97"/>
      <c r="AF4" s="95">
        <f aca="true" t="shared" si="4" ref="AF4:AF15">AVERAGE(AB4:AE4)</f>
        <v>0</v>
      </c>
    </row>
    <row r="5" spans="1:32" s="70" customFormat="1" ht="14.25" customHeight="1">
      <c r="A5" s="44">
        <v>2</v>
      </c>
      <c r="B5" s="3" t="s">
        <v>201</v>
      </c>
      <c r="C5" s="3" t="s">
        <v>202</v>
      </c>
      <c r="D5" s="139" t="s">
        <v>672</v>
      </c>
      <c r="E5" s="1" t="s">
        <v>2</v>
      </c>
      <c r="F5" s="5" t="s">
        <v>384</v>
      </c>
      <c r="G5" s="11">
        <v>7</v>
      </c>
      <c r="H5" s="81">
        <v>83.67</v>
      </c>
      <c r="I5" s="44">
        <v>3</v>
      </c>
      <c r="J5" s="81">
        <v>181.67</v>
      </c>
      <c r="K5" s="44">
        <v>1</v>
      </c>
      <c r="L5" s="81">
        <v>179.67</v>
      </c>
      <c r="M5" s="44">
        <v>3</v>
      </c>
      <c r="N5" s="82">
        <v>163.67</v>
      </c>
      <c r="O5" s="44">
        <v>3</v>
      </c>
      <c r="P5" s="82">
        <v>180.33</v>
      </c>
      <c r="Q5" s="46"/>
      <c r="R5" s="45">
        <v>0</v>
      </c>
      <c r="S5" s="44"/>
      <c r="T5" s="12">
        <f t="shared" si="0"/>
        <v>0</v>
      </c>
      <c r="U5" s="44">
        <v>1</v>
      </c>
      <c r="V5" s="45">
        <v>1000</v>
      </c>
      <c r="W5" s="99">
        <f t="shared" si="1"/>
        <v>176.335</v>
      </c>
      <c r="X5" s="16">
        <f>W5+MAX(V5,R5,T5)+0</f>
        <v>1176.335</v>
      </c>
      <c r="Y5" s="98">
        <f t="shared" si="2"/>
        <v>176.335</v>
      </c>
      <c r="Z5" s="71"/>
      <c r="AA5" s="94" t="str">
        <f t="shared" si="3"/>
        <v>NE</v>
      </c>
      <c r="AB5" s="96">
        <v>165.33</v>
      </c>
      <c r="AC5" s="96"/>
      <c r="AD5" s="96">
        <v>182</v>
      </c>
      <c r="AE5" s="97">
        <v>176.67</v>
      </c>
      <c r="AF5" s="95">
        <f t="shared" si="4"/>
        <v>174.66666666666666</v>
      </c>
    </row>
    <row r="6" spans="1:32" s="70" customFormat="1" ht="14.25" customHeight="1">
      <c r="A6" s="44">
        <v>3</v>
      </c>
      <c r="B6" s="3" t="s">
        <v>219</v>
      </c>
      <c r="C6" s="3" t="s">
        <v>220</v>
      </c>
      <c r="D6" s="139" t="s">
        <v>683</v>
      </c>
      <c r="E6" s="1" t="s">
        <v>53</v>
      </c>
      <c r="F6" s="3" t="s">
        <v>222</v>
      </c>
      <c r="G6" s="11">
        <v>1</v>
      </c>
      <c r="H6" s="81">
        <v>187.67</v>
      </c>
      <c r="I6" s="44">
        <v>1</v>
      </c>
      <c r="J6" s="81">
        <v>186.33</v>
      </c>
      <c r="K6" s="44">
        <v>0</v>
      </c>
      <c r="L6" s="81">
        <v>0</v>
      </c>
      <c r="M6" s="44">
        <v>0</v>
      </c>
      <c r="N6" s="82">
        <v>0</v>
      </c>
      <c r="O6" s="44">
        <v>2</v>
      </c>
      <c r="P6" s="82">
        <v>184</v>
      </c>
      <c r="Q6" s="46"/>
      <c r="R6" s="45">
        <v>0</v>
      </c>
      <c r="S6" s="44"/>
      <c r="T6" s="12">
        <f t="shared" si="0"/>
        <v>0</v>
      </c>
      <c r="U6" s="44">
        <v>1</v>
      </c>
      <c r="V6" s="45">
        <v>1000</v>
      </c>
      <c r="W6" s="99">
        <f t="shared" si="1"/>
        <v>139.5</v>
      </c>
      <c r="X6" s="69">
        <f>W6+MAX(V6,R6,T6)+0</f>
        <v>1139.5</v>
      </c>
      <c r="Y6" s="98">
        <f t="shared" si="2"/>
        <v>139.5</v>
      </c>
      <c r="Z6" s="71"/>
      <c r="AA6" s="94" t="str">
        <f t="shared" si="3"/>
        <v>NE</v>
      </c>
      <c r="AB6" s="96">
        <v>175.66</v>
      </c>
      <c r="AC6" s="96">
        <v>93</v>
      </c>
      <c r="AD6" s="96"/>
      <c r="AE6" s="97"/>
      <c r="AF6" s="95">
        <f t="shared" si="4"/>
        <v>134.32999999999998</v>
      </c>
    </row>
    <row r="7" spans="1:32" ht="14.25" customHeight="1">
      <c r="A7" s="78">
        <v>4</v>
      </c>
      <c r="B7" s="3" t="s">
        <v>417</v>
      </c>
      <c r="C7" s="3" t="s">
        <v>11</v>
      </c>
      <c r="D7" s="139" t="s">
        <v>684</v>
      </c>
      <c r="E7" s="1" t="s">
        <v>2</v>
      </c>
      <c r="F7" s="15" t="s">
        <v>434</v>
      </c>
      <c r="G7" s="11">
        <v>3</v>
      </c>
      <c r="H7" s="81">
        <v>177.67</v>
      </c>
      <c r="I7" s="44">
        <v>2</v>
      </c>
      <c r="J7" s="81">
        <v>185.33</v>
      </c>
      <c r="K7" s="44">
        <v>0</v>
      </c>
      <c r="L7" s="81">
        <v>0</v>
      </c>
      <c r="M7" s="44">
        <v>4</v>
      </c>
      <c r="N7" s="82">
        <v>143</v>
      </c>
      <c r="O7" s="44">
        <v>0</v>
      </c>
      <c r="P7" s="82">
        <v>0</v>
      </c>
      <c r="Q7" s="46"/>
      <c r="R7" s="45">
        <v>0</v>
      </c>
      <c r="S7" s="44"/>
      <c r="T7" s="12">
        <f t="shared" si="0"/>
        <v>0</v>
      </c>
      <c r="U7" s="44">
        <v>1</v>
      </c>
      <c r="V7" s="45">
        <v>1000</v>
      </c>
      <c r="W7" s="99">
        <f t="shared" si="1"/>
        <v>126.5</v>
      </c>
      <c r="X7" s="69">
        <f>W7+MAX(V7,R7,T7)+0</f>
        <v>1126.5</v>
      </c>
      <c r="Y7" s="98">
        <f t="shared" si="2"/>
        <v>126.5</v>
      </c>
      <c r="Z7" s="71"/>
      <c r="AA7" s="94" t="str">
        <f t="shared" si="3"/>
        <v>NE</v>
      </c>
      <c r="AB7" s="96"/>
      <c r="AC7" s="96"/>
      <c r="AD7" s="96">
        <v>0</v>
      </c>
      <c r="AE7" s="97"/>
      <c r="AF7" s="95">
        <f t="shared" si="4"/>
        <v>0</v>
      </c>
    </row>
    <row r="8" spans="1:32" ht="14.25" customHeight="1">
      <c r="A8" s="44">
        <v>5</v>
      </c>
      <c r="B8" s="3" t="s">
        <v>221</v>
      </c>
      <c r="C8" s="3" t="s">
        <v>34</v>
      </c>
      <c r="D8" s="139" t="s">
        <v>676</v>
      </c>
      <c r="E8" s="4" t="s">
        <v>15</v>
      </c>
      <c r="F8" s="3" t="s">
        <v>223</v>
      </c>
      <c r="G8" s="11">
        <v>0</v>
      </c>
      <c r="H8" s="81">
        <v>0</v>
      </c>
      <c r="I8" s="44">
        <v>0</v>
      </c>
      <c r="J8" s="81">
        <v>0</v>
      </c>
      <c r="K8" s="44">
        <v>3</v>
      </c>
      <c r="L8" s="81">
        <v>175.33</v>
      </c>
      <c r="M8" s="44">
        <v>1</v>
      </c>
      <c r="N8" s="82">
        <v>181.33</v>
      </c>
      <c r="O8" s="44">
        <v>0</v>
      </c>
      <c r="P8" s="82">
        <v>0</v>
      </c>
      <c r="Q8" s="46"/>
      <c r="R8" s="45">
        <v>0</v>
      </c>
      <c r="S8" s="44"/>
      <c r="T8" s="12">
        <f t="shared" si="0"/>
        <v>0</v>
      </c>
      <c r="U8" s="44">
        <v>1</v>
      </c>
      <c r="V8" s="45">
        <v>1000</v>
      </c>
      <c r="W8" s="99">
        <f t="shared" si="1"/>
        <v>89.165</v>
      </c>
      <c r="X8" s="16"/>
      <c r="Y8" s="98">
        <f t="shared" si="2"/>
        <v>89.165</v>
      </c>
      <c r="Z8" s="71"/>
      <c r="AA8" s="94" t="str">
        <f t="shared" si="3"/>
        <v>NE</v>
      </c>
      <c r="AB8" s="96"/>
      <c r="AC8" s="96"/>
      <c r="AD8" s="96">
        <v>0</v>
      </c>
      <c r="AE8" s="97"/>
      <c r="AF8" s="95">
        <f t="shared" si="4"/>
        <v>0</v>
      </c>
    </row>
    <row r="9" spans="1:32" ht="14.25" customHeight="1">
      <c r="A9" s="44">
        <v>6</v>
      </c>
      <c r="B9" s="3" t="s">
        <v>48</v>
      </c>
      <c r="C9" s="3" t="s">
        <v>34</v>
      </c>
      <c r="D9" s="139" t="s">
        <v>647</v>
      </c>
      <c r="E9" s="1" t="s">
        <v>2</v>
      </c>
      <c r="F9" s="5" t="s">
        <v>224</v>
      </c>
      <c r="G9" s="11">
        <v>6</v>
      </c>
      <c r="H9" s="81">
        <v>84.33</v>
      </c>
      <c r="I9" s="44">
        <v>5</v>
      </c>
      <c r="J9" s="81">
        <v>177.67</v>
      </c>
      <c r="K9" s="44">
        <v>0</v>
      </c>
      <c r="L9" s="81">
        <v>0</v>
      </c>
      <c r="M9" s="44">
        <v>0</v>
      </c>
      <c r="N9" s="82">
        <v>0</v>
      </c>
      <c r="O9" s="44">
        <v>0</v>
      </c>
      <c r="P9" s="82">
        <v>0</v>
      </c>
      <c r="Q9" s="46"/>
      <c r="R9" s="45">
        <v>0</v>
      </c>
      <c r="S9" s="44"/>
      <c r="T9" s="12">
        <f t="shared" si="0"/>
        <v>0</v>
      </c>
      <c r="U9" s="44">
        <v>1</v>
      </c>
      <c r="V9" s="45">
        <v>1000</v>
      </c>
      <c r="W9" s="99">
        <f t="shared" si="1"/>
        <v>65.5</v>
      </c>
      <c r="X9" s="16">
        <f>W9+MAX(V9,R9,T9)+0</f>
        <v>1065.5</v>
      </c>
      <c r="Y9" s="98">
        <f t="shared" si="2"/>
        <v>120.25</v>
      </c>
      <c r="Z9" s="71"/>
      <c r="AA9" s="94" t="str">
        <f t="shared" si="3"/>
        <v>ANO</v>
      </c>
      <c r="AB9" s="96">
        <v>175</v>
      </c>
      <c r="AC9" s="96"/>
      <c r="AD9" s="96"/>
      <c r="AE9" s="97"/>
      <c r="AF9" s="95">
        <f t="shared" si="4"/>
        <v>175</v>
      </c>
    </row>
    <row r="10" spans="1:32" ht="14.25" customHeight="1">
      <c r="A10" s="78">
        <v>7</v>
      </c>
      <c r="B10" s="3" t="s">
        <v>796</v>
      </c>
      <c r="C10" s="3" t="s">
        <v>824</v>
      </c>
      <c r="D10" s="139" t="s">
        <v>733</v>
      </c>
      <c r="E10" s="1" t="s">
        <v>825</v>
      </c>
      <c r="F10" s="5" t="s">
        <v>826</v>
      </c>
      <c r="G10" s="11">
        <v>0</v>
      </c>
      <c r="H10" s="81">
        <v>0</v>
      </c>
      <c r="I10" s="44">
        <v>0</v>
      </c>
      <c r="J10" s="81">
        <v>0</v>
      </c>
      <c r="K10" s="44">
        <v>0</v>
      </c>
      <c r="L10" s="81">
        <v>0</v>
      </c>
      <c r="M10" s="44">
        <v>0</v>
      </c>
      <c r="N10" s="82">
        <v>0</v>
      </c>
      <c r="O10" s="44">
        <v>1</v>
      </c>
      <c r="P10" s="82">
        <v>185.67</v>
      </c>
      <c r="Q10" s="46"/>
      <c r="R10" s="45">
        <v>0</v>
      </c>
      <c r="S10" s="44"/>
      <c r="T10" s="12">
        <f t="shared" si="0"/>
        <v>0</v>
      </c>
      <c r="U10" s="44">
        <v>1</v>
      </c>
      <c r="V10" s="45">
        <v>1000</v>
      </c>
      <c r="W10" s="99">
        <f t="shared" si="1"/>
        <v>46.4175</v>
      </c>
      <c r="X10" s="16">
        <f>W10+MAX(V10,R10,T10)+0</f>
        <v>1046.4175</v>
      </c>
      <c r="Y10" s="98">
        <f t="shared" si="2"/>
        <v>46.4175</v>
      </c>
      <c r="Z10" s="71"/>
      <c r="AA10" s="94" t="str">
        <f t="shared" si="3"/>
        <v>NE</v>
      </c>
      <c r="AB10" s="96"/>
      <c r="AC10" s="96"/>
      <c r="AD10" s="96">
        <v>0</v>
      </c>
      <c r="AE10" s="97"/>
      <c r="AF10" s="95">
        <f t="shared" si="4"/>
        <v>0</v>
      </c>
    </row>
    <row r="11" spans="1:32" ht="14.25" customHeight="1">
      <c r="A11" s="44">
        <v>8</v>
      </c>
      <c r="B11" s="3" t="s">
        <v>427</v>
      </c>
      <c r="C11" s="3" t="s">
        <v>428</v>
      </c>
      <c r="D11" s="139" t="s">
        <v>721</v>
      </c>
      <c r="E11" s="15" t="s">
        <v>431</v>
      </c>
      <c r="F11" s="15" t="s">
        <v>433</v>
      </c>
      <c r="G11" s="11">
        <v>2</v>
      </c>
      <c r="H11" s="81">
        <v>183.66</v>
      </c>
      <c r="I11" s="44">
        <v>0</v>
      </c>
      <c r="J11" s="81">
        <v>0</v>
      </c>
      <c r="K11" s="44">
        <v>0</v>
      </c>
      <c r="L11" s="81">
        <v>0</v>
      </c>
      <c r="M11" s="44">
        <v>0</v>
      </c>
      <c r="N11" s="82">
        <v>0</v>
      </c>
      <c r="O11" s="44">
        <v>0</v>
      </c>
      <c r="P11" s="82">
        <v>0</v>
      </c>
      <c r="Q11" s="46"/>
      <c r="R11" s="45">
        <v>0</v>
      </c>
      <c r="S11" s="44"/>
      <c r="T11" s="12">
        <f t="shared" si="0"/>
        <v>0</v>
      </c>
      <c r="U11" s="44">
        <v>1</v>
      </c>
      <c r="V11" s="45">
        <v>1000</v>
      </c>
      <c r="W11" s="99">
        <f t="shared" si="1"/>
        <v>45.915</v>
      </c>
      <c r="X11" s="16">
        <f>W11+MAX(V11,R11,T11)+0</f>
        <v>1045.915</v>
      </c>
      <c r="Y11" s="98">
        <f t="shared" si="2"/>
        <v>45.915</v>
      </c>
      <c r="Z11" s="71"/>
      <c r="AA11" s="94" t="str">
        <f t="shared" si="3"/>
        <v>NE</v>
      </c>
      <c r="AB11" s="96"/>
      <c r="AC11" s="96"/>
      <c r="AD11" s="96">
        <v>0</v>
      </c>
      <c r="AE11" s="97"/>
      <c r="AF11" s="95">
        <f t="shared" si="4"/>
        <v>0</v>
      </c>
    </row>
    <row r="12" spans="1:32" ht="14.25" customHeight="1">
      <c r="A12" s="44">
        <v>9</v>
      </c>
      <c r="B12" s="3" t="s">
        <v>393</v>
      </c>
      <c r="C12" s="3" t="s">
        <v>61</v>
      </c>
      <c r="D12" s="139" t="s">
        <v>733</v>
      </c>
      <c r="E12" s="15" t="s">
        <v>411</v>
      </c>
      <c r="F12" s="5" t="s">
        <v>395</v>
      </c>
      <c r="G12" s="11">
        <v>0</v>
      </c>
      <c r="H12" s="81">
        <v>0</v>
      </c>
      <c r="I12" s="44">
        <v>0</v>
      </c>
      <c r="J12" s="81">
        <v>0</v>
      </c>
      <c r="K12" s="44">
        <v>0</v>
      </c>
      <c r="L12" s="81">
        <v>0</v>
      </c>
      <c r="M12" s="44">
        <v>0</v>
      </c>
      <c r="N12" s="82">
        <v>0</v>
      </c>
      <c r="O12" s="44">
        <v>4</v>
      </c>
      <c r="P12" s="82">
        <v>178</v>
      </c>
      <c r="Q12" s="46"/>
      <c r="R12" s="45">
        <v>0</v>
      </c>
      <c r="S12" s="44"/>
      <c r="T12" s="12">
        <f t="shared" si="0"/>
        <v>0</v>
      </c>
      <c r="U12" s="44">
        <v>1</v>
      </c>
      <c r="V12" s="45">
        <v>1000</v>
      </c>
      <c r="W12" s="99">
        <f t="shared" si="1"/>
        <v>44.5</v>
      </c>
      <c r="X12" s="16"/>
      <c r="Y12" s="98">
        <f t="shared" si="2"/>
        <v>44.5</v>
      </c>
      <c r="Z12" s="71"/>
      <c r="AA12" s="94" t="str">
        <f t="shared" si="3"/>
        <v>NE</v>
      </c>
      <c r="AB12" s="96"/>
      <c r="AC12" s="96"/>
      <c r="AD12" s="96">
        <v>0</v>
      </c>
      <c r="AE12" s="97"/>
      <c r="AF12" s="95">
        <f t="shared" si="4"/>
        <v>0</v>
      </c>
    </row>
    <row r="13" spans="1:32" ht="14.25" customHeight="1">
      <c r="A13" s="78">
        <v>10</v>
      </c>
      <c r="B13" s="3" t="s">
        <v>429</v>
      </c>
      <c r="C13" s="3" t="s">
        <v>430</v>
      </c>
      <c r="D13" s="139" t="s">
        <v>721</v>
      </c>
      <c r="E13" s="15" t="s">
        <v>431</v>
      </c>
      <c r="F13" s="15" t="s">
        <v>432</v>
      </c>
      <c r="G13" s="11">
        <v>5</v>
      </c>
      <c r="H13" s="81">
        <v>161.67</v>
      </c>
      <c r="I13" s="44">
        <v>0</v>
      </c>
      <c r="J13" s="81">
        <v>0</v>
      </c>
      <c r="K13" s="44">
        <v>0</v>
      </c>
      <c r="L13" s="81">
        <v>0</v>
      </c>
      <c r="M13" s="44">
        <v>0</v>
      </c>
      <c r="N13" s="82">
        <v>0</v>
      </c>
      <c r="O13" s="44">
        <v>0</v>
      </c>
      <c r="P13" s="82">
        <v>0</v>
      </c>
      <c r="Q13" s="46"/>
      <c r="R13" s="45">
        <v>0</v>
      </c>
      <c r="S13" s="44"/>
      <c r="T13" s="12">
        <f t="shared" si="0"/>
        <v>0</v>
      </c>
      <c r="U13" s="44">
        <v>1</v>
      </c>
      <c r="V13" s="45">
        <v>1000</v>
      </c>
      <c r="W13" s="99">
        <f t="shared" si="1"/>
        <v>40.4175</v>
      </c>
      <c r="X13" s="16"/>
      <c r="Y13" s="98">
        <f t="shared" si="2"/>
        <v>40.4175</v>
      </c>
      <c r="Z13" s="71"/>
      <c r="AA13" s="94" t="str">
        <f t="shared" si="3"/>
        <v>NE</v>
      </c>
      <c r="AB13" s="96"/>
      <c r="AC13" s="96"/>
      <c r="AD13" s="96">
        <v>0</v>
      </c>
      <c r="AE13" s="97"/>
      <c r="AF13" s="95">
        <f t="shared" si="4"/>
        <v>0</v>
      </c>
    </row>
    <row r="14" spans="1:32" ht="14.25" customHeight="1" hidden="1">
      <c r="A14" s="44">
        <v>11</v>
      </c>
      <c r="B14" s="3" t="s">
        <v>322</v>
      </c>
      <c r="C14" s="3" t="s">
        <v>323</v>
      </c>
      <c r="D14" s="139" t="s">
        <v>685</v>
      </c>
      <c r="E14" s="15" t="s">
        <v>327</v>
      </c>
      <c r="F14" s="5" t="s">
        <v>325</v>
      </c>
      <c r="G14" s="11">
        <v>0</v>
      </c>
      <c r="H14" s="81">
        <v>0</v>
      </c>
      <c r="I14" s="44">
        <v>0</v>
      </c>
      <c r="J14" s="81">
        <v>0</v>
      </c>
      <c r="K14" s="44">
        <v>0</v>
      </c>
      <c r="L14" s="81">
        <v>0</v>
      </c>
      <c r="M14" s="44">
        <v>0</v>
      </c>
      <c r="N14" s="82">
        <v>0</v>
      </c>
      <c r="O14" s="44">
        <v>0</v>
      </c>
      <c r="P14" s="82">
        <v>0</v>
      </c>
      <c r="Q14" s="46"/>
      <c r="R14" s="45">
        <v>0</v>
      </c>
      <c r="S14" s="44"/>
      <c r="T14" s="12">
        <f t="shared" si="0"/>
        <v>0</v>
      </c>
      <c r="U14" s="44">
        <v>1</v>
      </c>
      <c r="V14" s="45">
        <v>1000</v>
      </c>
      <c r="W14" s="99">
        <f t="shared" si="1"/>
        <v>0</v>
      </c>
      <c r="X14" s="16"/>
      <c r="Y14" s="98">
        <f t="shared" si="2"/>
        <v>0</v>
      </c>
      <c r="Z14" s="71"/>
      <c r="AA14" s="94" t="str">
        <f t="shared" si="3"/>
        <v>NE</v>
      </c>
      <c r="AB14" s="96"/>
      <c r="AC14" s="96"/>
      <c r="AD14" s="96">
        <v>0</v>
      </c>
      <c r="AE14" s="97"/>
      <c r="AF14" s="95">
        <f t="shared" si="4"/>
        <v>0</v>
      </c>
    </row>
    <row r="15" spans="1:32" ht="14.25" customHeight="1" hidden="1">
      <c r="A15" s="44">
        <v>12</v>
      </c>
      <c r="B15" s="3" t="s">
        <v>324</v>
      </c>
      <c r="C15" s="3" t="s">
        <v>187</v>
      </c>
      <c r="D15" s="139" t="s">
        <v>686</v>
      </c>
      <c r="E15" s="15" t="s">
        <v>327</v>
      </c>
      <c r="F15" s="5" t="s">
        <v>326</v>
      </c>
      <c r="G15" s="11">
        <v>0</v>
      </c>
      <c r="H15" s="81">
        <v>0</v>
      </c>
      <c r="I15" s="44">
        <v>0</v>
      </c>
      <c r="J15" s="81">
        <v>0</v>
      </c>
      <c r="K15" s="44">
        <v>0</v>
      </c>
      <c r="L15" s="81">
        <v>0</v>
      </c>
      <c r="M15" s="44">
        <v>0</v>
      </c>
      <c r="N15" s="82">
        <v>0</v>
      </c>
      <c r="O15" s="44">
        <v>0</v>
      </c>
      <c r="P15" s="82">
        <v>0</v>
      </c>
      <c r="Q15" s="46"/>
      <c r="R15" s="45">
        <v>0</v>
      </c>
      <c r="S15" s="44"/>
      <c r="T15" s="12">
        <f t="shared" si="0"/>
        <v>0</v>
      </c>
      <c r="U15" s="44">
        <v>1</v>
      </c>
      <c r="V15" s="45">
        <v>1000</v>
      </c>
      <c r="W15" s="99">
        <f t="shared" si="1"/>
        <v>0</v>
      </c>
      <c r="X15" s="16">
        <f>W15+MAX(V15,R15,T15)+0</f>
        <v>1000</v>
      </c>
      <c r="Y15" s="98">
        <f t="shared" si="2"/>
        <v>0</v>
      </c>
      <c r="Z15" s="71"/>
      <c r="AA15" s="94" t="str">
        <f t="shared" si="3"/>
        <v>NE</v>
      </c>
      <c r="AB15" s="96"/>
      <c r="AC15" s="96"/>
      <c r="AD15" s="96">
        <v>0</v>
      </c>
      <c r="AE15" s="97"/>
      <c r="AF15" s="95">
        <f t="shared" si="4"/>
        <v>0</v>
      </c>
    </row>
    <row r="16" ht="14.25" customHeight="1">
      <c r="W16" s="100"/>
    </row>
    <row r="17" ht="14.25" customHeight="1"/>
  </sheetData>
  <mergeCells count="9">
    <mergeCell ref="AA2:AF2"/>
    <mergeCell ref="U3:V3"/>
    <mergeCell ref="O3:P3"/>
    <mergeCell ref="Q3:R3"/>
    <mergeCell ref="S3:T3"/>
    <mergeCell ref="M3:N3"/>
    <mergeCell ref="G3:H3"/>
    <mergeCell ref="I3:J3"/>
    <mergeCell ref="K3:L3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0"/>
  <dimension ref="A1:AF12"/>
  <sheetViews>
    <sheetView workbookViewId="0" topLeftCell="A1">
      <selection activeCell="E18" sqref="E18"/>
    </sheetView>
  </sheetViews>
  <sheetFormatPr defaultColWidth="9.140625" defaultRowHeight="12.75"/>
  <cols>
    <col min="1" max="1" width="4.7109375" style="6" customWidth="1"/>
    <col min="2" max="2" width="12.00390625" style="8" customWidth="1"/>
    <col min="3" max="3" width="10.140625" style="8" customWidth="1"/>
    <col min="4" max="4" width="8.140625" style="6" bestFit="1" customWidth="1"/>
    <col min="5" max="5" width="21.7109375" style="8" customWidth="1"/>
    <col min="6" max="6" width="12.8515625" style="8" customWidth="1"/>
    <col min="7" max="7" width="3.7109375" style="6" customWidth="1"/>
    <col min="8" max="8" width="6.28125" style="6" customWidth="1"/>
    <col min="9" max="9" width="3.7109375" style="6" customWidth="1"/>
    <col min="10" max="10" width="6.28125" style="17" customWidth="1"/>
    <col min="11" max="11" width="3.7109375" style="6" customWidth="1"/>
    <col min="12" max="12" width="6.28125" style="17" customWidth="1"/>
    <col min="13" max="13" width="3.7109375" style="6" customWidth="1"/>
    <col min="14" max="14" width="8.140625" style="17" customWidth="1"/>
    <col min="15" max="15" width="3.7109375" style="6" customWidth="1"/>
    <col min="16" max="16" width="8.28125" style="17" customWidth="1"/>
    <col min="17" max="17" width="3.7109375" style="0" hidden="1" customWidth="1"/>
    <col min="18" max="18" width="6.28125" style="18" hidden="1" customWidth="1"/>
    <col min="19" max="19" width="3.7109375" style="6" hidden="1" customWidth="1"/>
    <col min="20" max="20" width="6.28125" style="17" hidden="1" customWidth="1"/>
    <col min="21" max="21" width="3.7109375" style="17" hidden="1" customWidth="1"/>
    <col min="22" max="22" width="8.00390625" style="17" hidden="1" customWidth="1"/>
    <col min="23" max="23" width="6.28125" style="17" customWidth="1"/>
    <col min="24" max="24" width="6.28125" style="17" hidden="1" customWidth="1"/>
    <col min="25" max="25" width="6.28125" style="0" customWidth="1"/>
    <col min="27" max="32" width="6.28125" style="0" customWidth="1"/>
  </cols>
  <sheetData>
    <row r="1" spans="2:6" ht="23.25">
      <c r="B1" s="19" t="s">
        <v>225</v>
      </c>
      <c r="F1" s="50" t="s">
        <v>413</v>
      </c>
    </row>
    <row r="2" spans="27:32" ht="12.75">
      <c r="AA2" s="190" t="s">
        <v>565</v>
      </c>
      <c r="AB2" s="190"/>
      <c r="AC2" s="190"/>
      <c r="AD2" s="190"/>
      <c r="AE2" s="190"/>
      <c r="AF2" s="190"/>
    </row>
    <row r="3" spans="1:32" s="43" customFormat="1" ht="33.75" customHeight="1">
      <c r="A3" s="41" t="s">
        <v>87</v>
      </c>
      <c r="B3" s="41" t="s">
        <v>83</v>
      </c>
      <c r="C3" s="41" t="s">
        <v>84</v>
      </c>
      <c r="D3" s="41" t="s">
        <v>639</v>
      </c>
      <c r="E3" s="41" t="s">
        <v>85</v>
      </c>
      <c r="F3" s="41" t="s">
        <v>86</v>
      </c>
      <c r="G3" s="193" t="s">
        <v>76</v>
      </c>
      <c r="H3" s="193"/>
      <c r="I3" s="191" t="s">
        <v>77</v>
      </c>
      <c r="J3" s="192"/>
      <c r="K3" s="191" t="s">
        <v>412</v>
      </c>
      <c r="L3" s="192"/>
      <c r="M3" s="191" t="s">
        <v>77</v>
      </c>
      <c r="N3" s="192"/>
      <c r="O3" s="191" t="s">
        <v>78</v>
      </c>
      <c r="P3" s="192"/>
      <c r="Q3" s="194" t="s">
        <v>79</v>
      </c>
      <c r="R3" s="195"/>
      <c r="S3" s="193" t="s">
        <v>80</v>
      </c>
      <c r="T3" s="193"/>
      <c r="U3" s="191" t="s">
        <v>78</v>
      </c>
      <c r="V3" s="192"/>
      <c r="W3" s="42" t="s">
        <v>81</v>
      </c>
      <c r="X3" s="42" t="s">
        <v>82</v>
      </c>
      <c r="Y3" s="42" t="s">
        <v>82</v>
      </c>
      <c r="AA3" s="42" t="s">
        <v>564</v>
      </c>
      <c r="AB3" s="42" t="s">
        <v>544</v>
      </c>
      <c r="AC3" s="42" t="s">
        <v>545</v>
      </c>
      <c r="AD3" s="42" t="s">
        <v>546</v>
      </c>
      <c r="AE3" s="42" t="s">
        <v>547</v>
      </c>
      <c r="AF3" s="42" t="s">
        <v>551</v>
      </c>
    </row>
    <row r="4" spans="1:32" s="70" customFormat="1" ht="14.25" customHeight="1">
      <c r="A4" s="78">
        <v>1</v>
      </c>
      <c r="B4" s="1" t="s">
        <v>226</v>
      </c>
      <c r="C4" s="1" t="s">
        <v>41</v>
      </c>
      <c r="D4" s="140" t="s">
        <v>688</v>
      </c>
      <c r="E4" s="1" t="s">
        <v>205</v>
      </c>
      <c r="F4" s="1" t="s">
        <v>227</v>
      </c>
      <c r="G4" s="11">
        <v>1</v>
      </c>
      <c r="H4" s="81">
        <v>187.67</v>
      </c>
      <c r="I4" s="44">
        <v>1</v>
      </c>
      <c r="J4" s="81">
        <v>189.67</v>
      </c>
      <c r="K4" s="44">
        <v>0</v>
      </c>
      <c r="L4" s="81">
        <v>0</v>
      </c>
      <c r="M4" s="44">
        <v>1</v>
      </c>
      <c r="N4" s="82">
        <v>187.67</v>
      </c>
      <c r="O4" s="44">
        <v>1</v>
      </c>
      <c r="P4" s="82">
        <v>184</v>
      </c>
      <c r="Q4" s="46"/>
      <c r="R4" s="45">
        <v>0</v>
      </c>
      <c r="S4" s="44"/>
      <c r="T4" s="12">
        <f aca="true" t="shared" si="0" ref="T4:T12">IF(S4&gt;0,(((MAX($S$4:$S$13)-S4+1)/(MAX($S$4:$S$13)))*1000),0)</f>
        <v>0</v>
      </c>
      <c r="U4" s="44">
        <v>1</v>
      </c>
      <c r="V4" s="45">
        <v>1000</v>
      </c>
      <c r="W4" s="99">
        <f aca="true" t="shared" si="1" ref="W4:W11">((H4+J4+L4+N4+P4)-MIN(J4,H4,L4,N4,P4))/4</f>
        <v>187.2525</v>
      </c>
      <c r="X4" s="69">
        <f>W4+MAX(N4,R4,V4)+0</f>
        <v>1187.2525</v>
      </c>
      <c r="Y4" s="98">
        <f aca="true" t="shared" si="2" ref="Y4:Y11">IF(AA4="ANO",AVERAGE(W4,AB4,AC4,AD4,AE4),W4)</f>
        <v>187.2525</v>
      </c>
      <c r="Z4" s="71"/>
      <c r="AA4" s="94" t="str">
        <f aca="true" t="shared" si="3" ref="AA4:AA11">IF(AVERAGE(AB4:AE4)&gt;W4,"ANO","NE")</f>
        <v>NE</v>
      </c>
      <c r="AB4" s="96">
        <v>177.34</v>
      </c>
      <c r="AC4" s="96"/>
      <c r="AD4" s="96"/>
      <c r="AE4" s="97"/>
      <c r="AF4" s="95">
        <f aca="true" t="shared" si="4" ref="AF4:AF11">AVERAGE(AB4:AE4)</f>
        <v>177.34</v>
      </c>
    </row>
    <row r="5" spans="1:32" s="70" customFormat="1" ht="14.25" customHeight="1">
      <c r="A5" s="44">
        <v>2</v>
      </c>
      <c r="B5" s="1" t="s">
        <v>199</v>
      </c>
      <c r="C5" s="1" t="s">
        <v>183</v>
      </c>
      <c r="D5" s="140" t="s">
        <v>689</v>
      </c>
      <c r="E5" s="1" t="s">
        <v>25</v>
      </c>
      <c r="F5" s="1" t="s">
        <v>227</v>
      </c>
      <c r="G5" s="11">
        <v>4</v>
      </c>
      <c r="H5" s="81">
        <v>89.67</v>
      </c>
      <c r="I5" s="44">
        <v>0</v>
      </c>
      <c r="J5" s="81">
        <v>0</v>
      </c>
      <c r="K5" s="44">
        <v>1</v>
      </c>
      <c r="L5" s="81">
        <v>179.67</v>
      </c>
      <c r="M5" s="44">
        <v>2</v>
      </c>
      <c r="N5" s="82">
        <v>180.67</v>
      </c>
      <c r="O5" s="44">
        <v>4</v>
      </c>
      <c r="P5" s="82">
        <v>182</v>
      </c>
      <c r="Q5" s="46"/>
      <c r="R5" s="45">
        <v>0</v>
      </c>
      <c r="S5" s="44"/>
      <c r="T5" s="12">
        <f t="shared" si="0"/>
        <v>0</v>
      </c>
      <c r="U5" s="44">
        <v>1</v>
      </c>
      <c r="V5" s="45">
        <v>1000</v>
      </c>
      <c r="W5" s="99">
        <f t="shared" si="1"/>
        <v>158.0025</v>
      </c>
      <c r="X5" s="16">
        <f>W5+MAX(N5,R5,V5)+0</f>
        <v>1158.0025</v>
      </c>
      <c r="Y5" s="98">
        <f t="shared" si="2"/>
        <v>158.0025</v>
      </c>
      <c r="Z5" s="71"/>
      <c r="AA5" s="94" t="str">
        <f t="shared" si="3"/>
        <v>NE</v>
      </c>
      <c r="AB5" s="96"/>
      <c r="AC5" s="96"/>
      <c r="AD5" s="96">
        <v>0</v>
      </c>
      <c r="AE5" s="97"/>
      <c r="AF5" s="95">
        <f t="shared" si="4"/>
        <v>0</v>
      </c>
    </row>
    <row r="6" spans="1:32" s="70" customFormat="1" ht="14.25" customHeight="1">
      <c r="A6" s="44">
        <v>3</v>
      </c>
      <c r="B6" s="3" t="s">
        <v>219</v>
      </c>
      <c r="C6" s="3" t="s">
        <v>103</v>
      </c>
      <c r="D6" s="139" t="s">
        <v>658</v>
      </c>
      <c r="E6" s="1" t="s">
        <v>53</v>
      </c>
      <c r="F6" s="3" t="s">
        <v>227</v>
      </c>
      <c r="G6" s="11">
        <v>2</v>
      </c>
      <c r="H6" s="81">
        <v>186.67</v>
      </c>
      <c r="I6" s="44">
        <v>0</v>
      </c>
      <c r="J6" s="81">
        <v>0</v>
      </c>
      <c r="K6" s="44">
        <v>0</v>
      </c>
      <c r="L6" s="81">
        <v>0</v>
      </c>
      <c r="M6" s="44">
        <v>0</v>
      </c>
      <c r="N6" s="82">
        <v>0</v>
      </c>
      <c r="O6" s="44">
        <v>3</v>
      </c>
      <c r="P6" s="82">
        <v>182.67</v>
      </c>
      <c r="Q6" s="46"/>
      <c r="R6" s="45">
        <v>0</v>
      </c>
      <c r="S6" s="44"/>
      <c r="T6" s="12">
        <f t="shared" si="0"/>
        <v>0</v>
      </c>
      <c r="U6" s="44">
        <v>1</v>
      </c>
      <c r="V6" s="45">
        <v>1000</v>
      </c>
      <c r="W6" s="99">
        <f t="shared" si="1"/>
        <v>92.335</v>
      </c>
      <c r="X6" s="69">
        <f>W6+MAX(N6,R6,V6)+0</f>
        <v>1092.335</v>
      </c>
      <c r="Y6" s="98">
        <f t="shared" si="2"/>
        <v>151.55499999999998</v>
      </c>
      <c r="Z6" s="71"/>
      <c r="AA6" s="94" t="str">
        <f t="shared" si="3"/>
        <v>ANO</v>
      </c>
      <c r="AB6" s="96">
        <v>174.66</v>
      </c>
      <c r="AC6" s="96">
        <v>187.67</v>
      </c>
      <c r="AD6" s="96"/>
      <c r="AE6" s="97"/>
      <c r="AF6" s="95">
        <f t="shared" si="4"/>
        <v>181.165</v>
      </c>
    </row>
    <row r="7" spans="1:32" s="70" customFormat="1" ht="14.25" customHeight="1">
      <c r="A7" s="44">
        <v>4</v>
      </c>
      <c r="B7" s="1" t="s">
        <v>188</v>
      </c>
      <c r="C7" s="1" t="s">
        <v>189</v>
      </c>
      <c r="D7" s="140" t="s">
        <v>663</v>
      </c>
      <c r="E7" s="1" t="s">
        <v>57</v>
      </c>
      <c r="F7" s="1" t="s">
        <v>228</v>
      </c>
      <c r="G7" s="11">
        <v>5</v>
      </c>
      <c r="H7" s="81">
        <v>86</v>
      </c>
      <c r="I7" s="44">
        <v>3</v>
      </c>
      <c r="J7" s="81">
        <v>86</v>
      </c>
      <c r="K7" s="44">
        <v>0</v>
      </c>
      <c r="L7" s="81">
        <v>0</v>
      </c>
      <c r="M7" s="44">
        <v>0</v>
      </c>
      <c r="N7" s="82">
        <v>0</v>
      </c>
      <c r="O7" s="44">
        <v>5</v>
      </c>
      <c r="P7" s="82">
        <v>169.67</v>
      </c>
      <c r="Q7" s="46"/>
      <c r="R7" s="45">
        <v>0</v>
      </c>
      <c r="S7" s="44"/>
      <c r="T7" s="12">
        <f t="shared" si="0"/>
        <v>0</v>
      </c>
      <c r="U7" s="44">
        <v>1</v>
      </c>
      <c r="V7" s="45">
        <v>1000</v>
      </c>
      <c r="W7" s="99">
        <f t="shared" si="1"/>
        <v>85.41749999999999</v>
      </c>
      <c r="X7" s="16">
        <f>W7+MAX(N7,R7,V7)+0</f>
        <v>1085.4175</v>
      </c>
      <c r="Y7" s="98">
        <f t="shared" si="2"/>
        <v>85.41749999999999</v>
      </c>
      <c r="Z7" s="71"/>
      <c r="AA7" s="94" t="str">
        <f t="shared" si="3"/>
        <v>NE</v>
      </c>
      <c r="AB7" s="96"/>
      <c r="AC7" s="96"/>
      <c r="AD7" s="96">
        <v>0</v>
      </c>
      <c r="AE7" s="97"/>
      <c r="AF7" s="95">
        <f t="shared" si="4"/>
        <v>0</v>
      </c>
    </row>
    <row r="8" spans="1:32" ht="14.25" customHeight="1">
      <c r="A8" s="9">
        <v>5</v>
      </c>
      <c r="B8" s="3" t="s">
        <v>219</v>
      </c>
      <c r="C8" s="3" t="s">
        <v>220</v>
      </c>
      <c r="D8" s="139" t="s">
        <v>683</v>
      </c>
      <c r="E8" s="1" t="s">
        <v>53</v>
      </c>
      <c r="F8" s="3" t="s">
        <v>227</v>
      </c>
      <c r="G8" s="11">
        <v>0</v>
      </c>
      <c r="H8" s="81">
        <v>0</v>
      </c>
      <c r="I8" s="44">
        <v>2</v>
      </c>
      <c r="J8" s="81">
        <v>188.67</v>
      </c>
      <c r="K8" s="44">
        <v>0</v>
      </c>
      <c r="L8" s="81">
        <v>0</v>
      </c>
      <c r="M8" s="44">
        <v>0</v>
      </c>
      <c r="N8" s="82">
        <v>0</v>
      </c>
      <c r="O8" s="44">
        <v>0</v>
      </c>
      <c r="P8" s="82">
        <v>0</v>
      </c>
      <c r="Q8" s="46"/>
      <c r="R8" s="45">
        <v>0</v>
      </c>
      <c r="S8" s="44"/>
      <c r="T8" s="12">
        <f t="shared" si="0"/>
        <v>0</v>
      </c>
      <c r="U8" s="44">
        <v>1</v>
      </c>
      <c r="V8" s="45">
        <v>1000</v>
      </c>
      <c r="W8" s="99">
        <f t="shared" si="1"/>
        <v>47.1675</v>
      </c>
      <c r="X8" s="69">
        <f>W8+MAX(N8,R8,V8)+0</f>
        <v>1047.1675</v>
      </c>
      <c r="Y8" s="98">
        <f t="shared" si="2"/>
        <v>47.1675</v>
      </c>
      <c r="Z8" s="71"/>
      <c r="AA8" s="94" t="str">
        <f t="shared" si="3"/>
        <v>NE</v>
      </c>
      <c r="AB8" s="96"/>
      <c r="AC8" s="96"/>
      <c r="AD8" s="96">
        <v>0</v>
      </c>
      <c r="AE8" s="97"/>
      <c r="AF8" s="95">
        <f t="shared" si="4"/>
        <v>0</v>
      </c>
    </row>
    <row r="9" spans="1:32" ht="14.25" customHeight="1">
      <c r="A9" s="9">
        <v>6</v>
      </c>
      <c r="B9" s="10" t="s">
        <v>806</v>
      </c>
      <c r="C9" s="10" t="s">
        <v>186</v>
      </c>
      <c r="D9" s="9" t="s">
        <v>755</v>
      </c>
      <c r="E9" s="10" t="s">
        <v>366</v>
      </c>
      <c r="F9" s="10" t="s">
        <v>359</v>
      </c>
      <c r="G9" s="11">
        <v>0</v>
      </c>
      <c r="H9" s="81">
        <v>0</v>
      </c>
      <c r="I9" s="44">
        <v>0</v>
      </c>
      <c r="J9" s="81">
        <v>0</v>
      </c>
      <c r="K9" s="44">
        <v>0</v>
      </c>
      <c r="L9" s="81">
        <v>0</v>
      </c>
      <c r="M9" s="44">
        <v>0</v>
      </c>
      <c r="N9" s="82">
        <v>0</v>
      </c>
      <c r="O9" s="44">
        <v>2</v>
      </c>
      <c r="P9" s="82">
        <v>183</v>
      </c>
      <c r="Q9" s="46"/>
      <c r="R9" s="45">
        <v>0</v>
      </c>
      <c r="S9" s="44"/>
      <c r="T9" s="12">
        <f t="shared" si="0"/>
        <v>0</v>
      </c>
      <c r="U9" s="44">
        <v>1</v>
      </c>
      <c r="V9" s="45">
        <v>1000</v>
      </c>
      <c r="W9" s="99">
        <f t="shared" si="1"/>
        <v>45.75</v>
      </c>
      <c r="X9" s="16"/>
      <c r="Y9" s="98">
        <f t="shared" si="2"/>
        <v>124.47000000000001</v>
      </c>
      <c r="Z9" s="71"/>
      <c r="AA9" s="94" t="str">
        <f t="shared" si="3"/>
        <v>ANO</v>
      </c>
      <c r="AB9" s="96">
        <v>160.33</v>
      </c>
      <c r="AC9" s="96"/>
      <c r="AD9" s="96"/>
      <c r="AE9" s="97">
        <v>167.33</v>
      </c>
      <c r="AF9" s="95">
        <f t="shared" si="4"/>
        <v>163.83</v>
      </c>
    </row>
    <row r="10" spans="1:32" ht="14.25" customHeight="1">
      <c r="A10" s="9">
        <v>7</v>
      </c>
      <c r="B10" s="13" t="s">
        <v>435</v>
      </c>
      <c r="C10" s="10" t="s">
        <v>436</v>
      </c>
      <c r="D10" s="9" t="s">
        <v>454</v>
      </c>
      <c r="E10" s="10" t="s">
        <v>437</v>
      </c>
      <c r="F10" s="10" t="s">
        <v>438</v>
      </c>
      <c r="G10" s="11">
        <v>3</v>
      </c>
      <c r="H10" s="81">
        <v>179</v>
      </c>
      <c r="I10" s="44">
        <v>0</v>
      </c>
      <c r="J10" s="81">
        <v>0</v>
      </c>
      <c r="K10" s="44">
        <v>0</v>
      </c>
      <c r="L10" s="81">
        <v>0</v>
      </c>
      <c r="M10" s="44">
        <v>0</v>
      </c>
      <c r="N10" s="82">
        <v>0</v>
      </c>
      <c r="O10" s="44">
        <v>0</v>
      </c>
      <c r="P10" s="82">
        <v>0</v>
      </c>
      <c r="Q10" s="46"/>
      <c r="R10" s="45">
        <v>0</v>
      </c>
      <c r="S10" s="44"/>
      <c r="T10" s="12">
        <f t="shared" si="0"/>
        <v>0</v>
      </c>
      <c r="U10" s="44">
        <v>1</v>
      </c>
      <c r="V10" s="45">
        <v>1000</v>
      </c>
      <c r="W10" s="99">
        <f t="shared" si="1"/>
        <v>44.75</v>
      </c>
      <c r="X10" s="156"/>
      <c r="Y10" s="98">
        <f t="shared" si="2"/>
        <v>44.75</v>
      </c>
      <c r="Z10" s="71"/>
      <c r="AA10" s="94" t="str">
        <f t="shared" si="3"/>
        <v>NE</v>
      </c>
      <c r="AB10" s="96"/>
      <c r="AC10" s="96"/>
      <c r="AD10" s="96">
        <v>0</v>
      </c>
      <c r="AE10" s="97"/>
      <c r="AF10" s="95">
        <f t="shared" si="4"/>
        <v>0</v>
      </c>
    </row>
    <row r="11" spans="1:32" ht="14.25" customHeight="1">
      <c r="A11" s="9">
        <v>8</v>
      </c>
      <c r="B11" s="10" t="s">
        <v>247</v>
      </c>
      <c r="C11" s="10" t="s">
        <v>14</v>
      </c>
      <c r="D11" s="9" t="s">
        <v>755</v>
      </c>
      <c r="E11" s="10" t="s">
        <v>368</v>
      </c>
      <c r="F11" s="10" t="s">
        <v>352</v>
      </c>
      <c r="G11" s="11">
        <v>0</v>
      </c>
      <c r="H11" s="81">
        <v>0</v>
      </c>
      <c r="I11" s="44">
        <v>0</v>
      </c>
      <c r="J11" s="81">
        <v>0</v>
      </c>
      <c r="K11" s="44">
        <v>0</v>
      </c>
      <c r="L11" s="81">
        <v>0</v>
      </c>
      <c r="M11" s="44">
        <v>0</v>
      </c>
      <c r="N11" s="82">
        <v>0</v>
      </c>
      <c r="O11" s="44">
        <v>0</v>
      </c>
      <c r="P11" s="82">
        <v>0</v>
      </c>
      <c r="Q11" s="46"/>
      <c r="R11" s="45">
        <v>0</v>
      </c>
      <c r="S11" s="44"/>
      <c r="T11" s="12">
        <f t="shared" si="0"/>
        <v>0</v>
      </c>
      <c r="U11" s="44">
        <v>1</v>
      </c>
      <c r="V11" s="45">
        <v>1000</v>
      </c>
      <c r="W11" s="99">
        <f t="shared" si="1"/>
        <v>0</v>
      </c>
      <c r="Y11" s="98">
        <f t="shared" si="2"/>
        <v>0</v>
      </c>
      <c r="Z11" s="71"/>
      <c r="AA11" s="94" t="str">
        <f t="shared" si="3"/>
        <v>NE</v>
      </c>
      <c r="AB11" s="96"/>
      <c r="AC11" s="96"/>
      <c r="AD11" s="96">
        <v>0</v>
      </c>
      <c r="AE11" s="97"/>
      <c r="AF11" s="95">
        <f t="shared" si="4"/>
        <v>0</v>
      </c>
    </row>
    <row r="12" spans="1:25" ht="14.25" customHeight="1">
      <c r="A12" s="9">
        <v>9</v>
      </c>
      <c r="B12" s="10" t="s">
        <v>185</v>
      </c>
      <c r="C12" s="10" t="s">
        <v>770</v>
      </c>
      <c r="D12" s="9" t="s">
        <v>755</v>
      </c>
      <c r="E12" s="10" t="s">
        <v>366</v>
      </c>
      <c r="F12" s="10" t="s">
        <v>771</v>
      </c>
      <c r="G12" s="11">
        <v>0</v>
      </c>
      <c r="H12" s="81">
        <v>0</v>
      </c>
      <c r="I12" s="44">
        <v>0</v>
      </c>
      <c r="J12" s="81">
        <v>0</v>
      </c>
      <c r="K12" s="44">
        <v>0</v>
      </c>
      <c r="L12" s="81">
        <v>0</v>
      </c>
      <c r="M12" s="44">
        <v>0</v>
      </c>
      <c r="N12" s="82">
        <v>0</v>
      </c>
      <c r="O12" s="44">
        <v>0</v>
      </c>
      <c r="P12" s="82">
        <v>0</v>
      </c>
      <c r="Q12" s="46"/>
      <c r="R12" s="45">
        <v>0</v>
      </c>
      <c r="S12" s="44"/>
      <c r="T12" s="12">
        <f t="shared" si="0"/>
        <v>0</v>
      </c>
      <c r="U12" s="44">
        <v>1</v>
      </c>
      <c r="V12" s="45">
        <v>1000</v>
      </c>
      <c r="W12" s="99">
        <f>((H12+J12+L12+N12+P12)-MIN(J12,H12,L12,N12,P12))/4</f>
        <v>0</v>
      </c>
      <c r="Y12" s="98">
        <f>IF(AA12="ANO",AVERAGE(W12,AB12,AC12,AD12,AE12),W12)</f>
        <v>0</v>
      </c>
    </row>
    <row r="13" ht="14.25" customHeight="1"/>
  </sheetData>
  <mergeCells count="9">
    <mergeCell ref="AA2:AF2"/>
    <mergeCell ref="U3:V3"/>
    <mergeCell ref="O3:P3"/>
    <mergeCell ref="Q3:R3"/>
    <mergeCell ref="S3:T3"/>
    <mergeCell ref="G3:H3"/>
    <mergeCell ref="I3:J3"/>
    <mergeCell ref="K3:L3"/>
    <mergeCell ref="M3:N3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1"/>
  <dimension ref="A1:AF14"/>
  <sheetViews>
    <sheetView workbookViewId="0" topLeftCell="A1">
      <selection activeCell="C22" sqref="C22"/>
    </sheetView>
  </sheetViews>
  <sheetFormatPr defaultColWidth="9.140625" defaultRowHeight="12.75"/>
  <cols>
    <col min="1" max="1" width="4.7109375" style="6" customWidth="1"/>
    <col min="2" max="2" width="11.140625" style="8" customWidth="1"/>
    <col min="3" max="3" width="10.00390625" style="8" customWidth="1"/>
    <col min="4" max="4" width="8.140625" style="6" bestFit="1" customWidth="1"/>
    <col min="5" max="5" width="26.00390625" style="8" customWidth="1"/>
    <col min="6" max="6" width="17.7109375" style="8" customWidth="1"/>
    <col min="7" max="7" width="3.7109375" style="6" customWidth="1"/>
    <col min="8" max="8" width="6.28125" style="6" customWidth="1"/>
    <col min="9" max="9" width="3.7109375" style="6" customWidth="1"/>
    <col min="10" max="10" width="6.28125" style="17" customWidth="1"/>
    <col min="11" max="11" width="3.7109375" style="6" customWidth="1"/>
    <col min="12" max="12" width="6.28125" style="17" customWidth="1"/>
    <col min="13" max="13" width="3.7109375" style="6" customWidth="1"/>
    <col min="14" max="14" width="8.140625" style="17" customWidth="1"/>
    <col min="15" max="15" width="3.7109375" style="6" customWidth="1"/>
    <col min="16" max="16" width="8.28125" style="17" customWidth="1"/>
    <col min="17" max="17" width="3.7109375" style="0" hidden="1" customWidth="1"/>
    <col min="18" max="18" width="6.28125" style="18" hidden="1" customWidth="1"/>
    <col min="19" max="19" width="3.7109375" style="6" hidden="1" customWidth="1"/>
    <col min="20" max="20" width="6.28125" style="17" hidden="1" customWidth="1"/>
    <col min="21" max="21" width="3.7109375" style="17" hidden="1" customWidth="1"/>
    <col min="22" max="22" width="8.00390625" style="17" hidden="1" customWidth="1"/>
    <col min="23" max="23" width="8.00390625" style="17" customWidth="1"/>
    <col min="24" max="24" width="6.28125" style="17" hidden="1" customWidth="1"/>
    <col min="25" max="25" width="7.00390625" style="0" customWidth="1"/>
    <col min="27" max="32" width="6.28125" style="0" customWidth="1"/>
  </cols>
  <sheetData>
    <row r="1" spans="2:6" ht="23.25">
      <c r="B1" s="19" t="s">
        <v>229</v>
      </c>
      <c r="F1" s="50" t="s">
        <v>413</v>
      </c>
    </row>
    <row r="2" spans="27:32" ht="12.75">
      <c r="AA2" s="190" t="s">
        <v>565</v>
      </c>
      <c r="AB2" s="190"/>
      <c r="AC2" s="190"/>
      <c r="AD2" s="190"/>
      <c r="AE2" s="190"/>
      <c r="AF2" s="190"/>
    </row>
    <row r="3" spans="1:32" s="43" customFormat="1" ht="33.75" customHeight="1">
      <c r="A3" s="41" t="s">
        <v>87</v>
      </c>
      <c r="B3" s="41" t="s">
        <v>83</v>
      </c>
      <c r="C3" s="41" t="s">
        <v>84</v>
      </c>
      <c r="D3" s="41" t="s">
        <v>639</v>
      </c>
      <c r="E3" s="41" t="s">
        <v>85</v>
      </c>
      <c r="F3" s="41" t="s">
        <v>86</v>
      </c>
      <c r="G3" s="193" t="s">
        <v>76</v>
      </c>
      <c r="H3" s="193"/>
      <c r="I3" s="191" t="s">
        <v>77</v>
      </c>
      <c r="J3" s="192"/>
      <c r="K3" s="191" t="s">
        <v>412</v>
      </c>
      <c r="L3" s="192"/>
      <c r="M3" s="191" t="s">
        <v>77</v>
      </c>
      <c r="N3" s="192"/>
      <c r="O3" s="191" t="s">
        <v>78</v>
      </c>
      <c r="P3" s="192"/>
      <c r="Q3" s="194" t="s">
        <v>79</v>
      </c>
      <c r="R3" s="195"/>
      <c r="S3" s="193" t="s">
        <v>80</v>
      </c>
      <c r="T3" s="193"/>
      <c r="U3" s="191" t="s">
        <v>78</v>
      </c>
      <c r="V3" s="192"/>
      <c r="W3" s="42" t="s">
        <v>81</v>
      </c>
      <c r="X3" s="42" t="s">
        <v>82</v>
      </c>
      <c r="Y3" s="42" t="s">
        <v>82</v>
      </c>
      <c r="AA3" s="42" t="s">
        <v>564</v>
      </c>
      <c r="AB3" s="42" t="s">
        <v>544</v>
      </c>
      <c r="AC3" s="42" t="s">
        <v>545</v>
      </c>
      <c r="AD3" s="42" t="s">
        <v>546</v>
      </c>
      <c r="AE3" s="42" t="s">
        <v>547</v>
      </c>
      <c r="AF3" s="42" t="s">
        <v>551</v>
      </c>
    </row>
    <row r="4" spans="1:32" s="70" customFormat="1" ht="14.25" customHeight="1">
      <c r="A4" s="146">
        <v>1</v>
      </c>
      <c r="B4" s="147" t="s">
        <v>233</v>
      </c>
      <c r="C4" s="147" t="s">
        <v>34</v>
      </c>
      <c r="D4" s="148" t="s">
        <v>772</v>
      </c>
      <c r="E4" s="154" t="s">
        <v>2</v>
      </c>
      <c r="F4" s="147" t="s">
        <v>235</v>
      </c>
      <c r="G4" s="158">
        <v>2</v>
      </c>
      <c r="H4" s="151">
        <v>351.67</v>
      </c>
      <c r="I4" s="146">
        <v>1</v>
      </c>
      <c r="J4" s="151">
        <v>353.67</v>
      </c>
      <c r="K4" s="146">
        <v>2</v>
      </c>
      <c r="L4" s="151">
        <v>355.67</v>
      </c>
      <c r="M4" s="146">
        <v>2</v>
      </c>
      <c r="N4" s="94">
        <v>360.66</v>
      </c>
      <c r="O4" s="146">
        <v>4</v>
      </c>
      <c r="P4" s="94">
        <v>347.67</v>
      </c>
      <c r="Q4" s="152"/>
      <c r="R4" s="69">
        <v>0</v>
      </c>
      <c r="S4" s="146"/>
      <c r="T4" s="153">
        <f aca="true" t="shared" si="0" ref="T4:T14">IF(S4&gt;0,(((MAX($S$4:$S$15)-S4+1)/(MAX($S$4:$S$15)))*1000),0)</f>
        <v>0</v>
      </c>
      <c r="U4" s="146">
        <v>1</v>
      </c>
      <c r="V4" s="69">
        <v>1000</v>
      </c>
      <c r="W4" s="99">
        <f>((H4+J4+L4+N4+P4)-MIN(J4,H4,L4,N4,P4))/4</f>
        <v>355.4175</v>
      </c>
      <c r="X4" s="69">
        <f>W4+MAX(V4,R4,T4)+0</f>
        <v>1355.4175</v>
      </c>
      <c r="Y4" s="98">
        <f aca="true" t="shared" si="1" ref="Y4:Y14">IF(AA4="ANO",AVERAGE(W4,AB4,AC4,AD4,AE4),W4)</f>
        <v>355.4175</v>
      </c>
      <c r="Z4" s="71"/>
      <c r="AA4" s="94" t="str">
        <f aca="true" t="shared" si="2" ref="AA4:AA14">IF(AVERAGE(AB4:AE4)&gt;W4,"ANO","NE")</f>
        <v>NE</v>
      </c>
      <c r="AB4" s="94">
        <v>330.33</v>
      </c>
      <c r="AC4" s="94"/>
      <c r="AD4" s="94"/>
      <c r="AE4" s="98"/>
      <c r="AF4" s="99">
        <f aca="true" t="shared" si="3" ref="AF4:AF14">AVERAGE(AB4:AE4)</f>
        <v>330.33</v>
      </c>
    </row>
    <row r="5" spans="1:32" s="70" customFormat="1" ht="14.25" customHeight="1">
      <c r="A5" s="146">
        <v>2</v>
      </c>
      <c r="B5" s="147" t="s">
        <v>439</v>
      </c>
      <c r="C5" s="147" t="s">
        <v>440</v>
      </c>
      <c r="D5" s="148" t="s">
        <v>774</v>
      </c>
      <c r="E5" s="150" t="s">
        <v>441</v>
      </c>
      <c r="F5" s="150" t="s">
        <v>443</v>
      </c>
      <c r="G5" s="158">
        <v>6</v>
      </c>
      <c r="H5" s="151">
        <v>171.67</v>
      </c>
      <c r="I5" s="146">
        <v>4</v>
      </c>
      <c r="J5" s="151">
        <v>329.67</v>
      </c>
      <c r="K5" s="146">
        <v>3</v>
      </c>
      <c r="L5" s="151">
        <v>339.67</v>
      </c>
      <c r="M5" s="146">
        <v>4</v>
      </c>
      <c r="N5" s="94">
        <v>349.66</v>
      </c>
      <c r="O5" s="146">
        <v>2</v>
      </c>
      <c r="P5" s="94">
        <v>357.67</v>
      </c>
      <c r="Q5" s="152"/>
      <c r="R5" s="69">
        <v>0</v>
      </c>
      <c r="S5" s="146"/>
      <c r="T5" s="153">
        <f t="shared" si="0"/>
        <v>0</v>
      </c>
      <c r="U5" s="146">
        <v>1</v>
      </c>
      <c r="V5" s="69">
        <v>1000</v>
      </c>
      <c r="W5" s="99">
        <f aca="true" t="shared" si="4" ref="W5:W14">((H5+J5+L5+N5+P5)-MIN(J5,H5,L5,N5,P5))/4</f>
        <v>344.1675</v>
      </c>
      <c r="X5" s="69"/>
      <c r="Y5" s="98">
        <f t="shared" si="1"/>
        <v>344.1675</v>
      </c>
      <c r="Z5" s="71"/>
      <c r="AA5" s="94" t="str">
        <f t="shared" si="2"/>
        <v>NE</v>
      </c>
      <c r="AB5" s="94"/>
      <c r="AC5" s="94"/>
      <c r="AD5" s="94">
        <v>0</v>
      </c>
      <c r="AE5" s="98"/>
      <c r="AF5" s="99">
        <f t="shared" si="3"/>
        <v>0</v>
      </c>
    </row>
    <row r="6" spans="1:32" s="70" customFormat="1" ht="14.25" customHeight="1">
      <c r="A6" s="146">
        <v>3</v>
      </c>
      <c r="B6" s="154" t="s">
        <v>230</v>
      </c>
      <c r="C6" s="154" t="s">
        <v>123</v>
      </c>
      <c r="D6" s="160" t="s">
        <v>690</v>
      </c>
      <c r="E6" s="150" t="s">
        <v>572</v>
      </c>
      <c r="F6" s="150" t="s">
        <v>446</v>
      </c>
      <c r="G6" s="158">
        <v>4</v>
      </c>
      <c r="H6" s="151">
        <v>334.33</v>
      </c>
      <c r="I6" s="146">
        <v>3</v>
      </c>
      <c r="J6" s="151">
        <v>340.33</v>
      </c>
      <c r="K6" s="146">
        <v>4</v>
      </c>
      <c r="L6" s="151">
        <v>330.33</v>
      </c>
      <c r="M6" s="146">
        <v>5</v>
      </c>
      <c r="N6" s="94">
        <v>337.33</v>
      </c>
      <c r="O6" s="146">
        <v>3</v>
      </c>
      <c r="P6" s="94">
        <v>353.33</v>
      </c>
      <c r="Q6" s="152"/>
      <c r="R6" s="69">
        <v>0</v>
      </c>
      <c r="S6" s="146"/>
      <c r="T6" s="153">
        <f t="shared" si="0"/>
        <v>0</v>
      </c>
      <c r="U6" s="146">
        <v>1</v>
      </c>
      <c r="V6" s="69">
        <v>1000</v>
      </c>
      <c r="W6" s="99">
        <f t="shared" si="4"/>
        <v>341.33</v>
      </c>
      <c r="X6" s="69">
        <f>W6+MAX(V6,R6,T6)+0</f>
        <v>1341.33</v>
      </c>
      <c r="Y6" s="98">
        <f t="shared" si="1"/>
        <v>341.33</v>
      </c>
      <c r="Z6" s="71"/>
      <c r="AA6" s="94" t="str">
        <f t="shared" si="2"/>
        <v>NE</v>
      </c>
      <c r="AB6" s="94">
        <v>320.33</v>
      </c>
      <c r="AC6" s="94"/>
      <c r="AD6" s="94"/>
      <c r="AE6" s="98"/>
      <c r="AF6" s="99">
        <f t="shared" si="3"/>
        <v>320.33</v>
      </c>
    </row>
    <row r="7" spans="1:32" s="70" customFormat="1" ht="14.25" customHeight="1">
      <c r="A7" s="44">
        <v>4</v>
      </c>
      <c r="B7" s="3" t="s">
        <v>231</v>
      </c>
      <c r="C7" s="3" t="s">
        <v>232</v>
      </c>
      <c r="D7" s="139" t="s">
        <v>773</v>
      </c>
      <c r="E7" s="1" t="s">
        <v>2</v>
      </c>
      <c r="F7" s="15" t="s">
        <v>445</v>
      </c>
      <c r="G7" s="11">
        <v>5</v>
      </c>
      <c r="H7" s="81">
        <v>173.33</v>
      </c>
      <c r="I7" s="44">
        <v>2</v>
      </c>
      <c r="J7" s="81">
        <v>344.33</v>
      </c>
      <c r="K7" s="44">
        <v>1</v>
      </c>
      <c r="L7" s="81">
        <v>356.33</v>
      </c>
      <c r="M7" s="44">
        <v>1</v>
      </c>
      <c r="N7" s="82">
        <v>362.33</v>
      </c>
      <c r="O7" s="44">
        <v>0</v>
      </c>
      <c r="P7" s="82">
        <v>0</v>
      </c>
      <c r="Q7" s="46"/>
      <c r="R7" s="45">
        <v>0</v>
      </c>
      <c r="S7" s="44"/>
      <c r="T7" s="12">
        <f t="shared" si="0"/>
        <v>0</v>
      </c>
      <c r="U7" s="44">
        <v>1</v>
      </c>
      <c r="V7" s="45">
        <v>1000</v>
      </c>
      <c r="W7" s="99">
        <f t="shared" si="4"/>
        <v>309.08</v>
      </c>
      <c r="X7" s="69">
        <f>W7+MAX(V7,R7,T7)+1000</f>
        <v>2309.08</v>
      </c>
      <c r="Y7" s="98">
        <f t="shared" si="1"/>
        <v>314.37</v>
      </c>
      <c r="Z7" s="71"/>
      <c r="AA7" s="94" t="str">
        <f t="shared" si="2"/>
        <v>ANO</v>
      </c>
      <c r="AB7" s="96">
        <v>319.66</v>
      </c>
      <c r="AC7" s="96"/>
      <c r="AD7" s="96"/>
      <c r="AE7" s="97"/>
      <c r="AF7" s="95">
        <f t="shared" si="3"/>
        <v>319.66</v>
      </c>
    </row>
    <row r="8" spans="1:32" s="70" customFormat="1" ht="14.25" customHeight="1">
      <c r="A8" s="44">
        <v>5</v>
      </c>
      <c r="B8" s="1" t="s">
        <v>190</v>
      </c>
      <c r="C8" s="1" t="s">
        <v>34</v>
      </c>
      <c r="D8" s="140" t="s">
        <v>667</v>
      </c>
      <c r="E8" s="1" t="s">
        <v>571</v>
      </c>
      <c r="F8" s="1" t="s">
        <v>234</v>
      </c>
      <c r="G8" s="11">
        <v>1</v>
      </c>
      <c r="H8" s="81">
        <v>377</v>
      </c>
      <c r="I8" s="44">
        <v>0</v>
      </c>
      <c r="J8" s="81">
        <v>0</v>
      </c>
      <c r="K8" s="44">
        <v>0</v>
      </c>
      <c r="L8" s="81">
        <v>0</v>
      </c>
      <c r="M8" s="44">
        <v>0</v>
      </c>
      <c r="N8" s="82">
        <v>0</v>
      </c>
      <c r="O8" s="44">
        <v>1</v>
      </c>
      <c r="P8" s="82">
        <v>372</v>
      </c>
      <c r="Q8" s="46"/>
      <c r="R8" s="45">
        <v>0</v>
      </c>
      <c r="S8" s="44"/>
      <c r="T8" s="12">
        <f t="shared" si="0"/>
        <v>0</v>
      </c>
      <c r="U8" s="44">
        <v>1</v>
      </c>
      <c r="V8" s="45">
        <v>1000</v>
      </c>
      <c r="W8" s="99">
        <f t="shared" si="4"/>
        <v>187.25</v>
      </c>
      <c r="X8" s="69"/>
      <c r="Y8" s="98">
        <f t="shared" si="1"/>
        <v>274.125</v>
      </c>
      <c r="Z8" s="71"/>
      <c r="AA8" s="94" t="str">
        <f t="shared" si="2"/>
        <v>ANO</v>
      </c>
      <c r="AB8" s="96">
        <v>361</v>
      </c>
      <c r="AC8" s="96"/>
      <c r="AD8" s="96"/>
      <c r="AE8" s="97"/>
      <c r="AF8" s="95">
        <f t="shared" si="3"/>
        <v>361</v>
      </c>
    </row>
    <row r="9" spans="1:32" s="70" customFormat="1" ht="14.25" customHeight="1">
      <c r="A9" s="44">
        <v>6</v>
      </c>
      <c r="B9" s="3" t="s">
        <v>320</v>
      </c>
      <c r="C9" s="3" t="s">
        <v>8</v>
      </c>
      <c r="D9" s="185" t="s">
        <v>645</v>
      </c>
      <c r="E9" s="84" t="s">
        <v>442</v>
      </c>
      <c r="F9" s="15" t="s">
        <v>444</v>
      </c>
      <c r="G9" s="11">
        <v>7</v>
      </c>
      <c r="H9" s="81">
        <v>151</v>
      </c>
      <c r="I9" s="44">
        <v>5</v>
      </c>
      <c r="J9" s="81">
        <v>193</v>
      </c>
      <c r="K9" s="44">
        <v>0</v>
      </c>
      <c r="L9" s="81">
        <v>0</v>
      </c>
      <c r="M9" s="44">
        <v>1</v>
      </c>
      <c r="N9" s="82">
        <v>351</v>
      </c>
      <c r="O9" s="44">
        <v>0</v>
      </c>
      <c r="P9" s="82">
        <v>0</v>
      </c>
      <c r="Q9" s="46"/>
      <c r="R9" s="45">
        <v>0</v>
      </c>
      <c r="S9" s="44"/>
      <c r="T9" s="12">
        <f t="shared" si="0"/>
        <v>0</v>
      </c>
      <c r="U9" s="44">
        <v>1</v>
      </c>
      <c r="V9" s="45">
        <v>1000</v>
      </c>
      <c r="W9" s="99">
        <f t="shared" si="4"/>
        <v>173.75</v>
      </c>
      <c r="X9" s="16">
        <f>W9+MAX(V9,R9,T9)+0</f>
        <v>1173.75</v>
      </c>
      <c r="Y9" s="98">
        <f t="shared" si="1"/>
        <v>173.75</v>
      </c>
      <c r="Z9" s="71"/>
      <c r="AA9" s="94" t="str">
        <f t="shared" si="2"/>
        <v>NE</v>
      </c>
      <c r="AB9" s="96"/>
      <c r="AC9" s="96"/>
      <c r="AD9" s="96">
        <v>0</v>
      </c>
      <c r="AE9" s="97"/>
      <c r="AF9" s="95">
        <f t="shared" si="3"/>
        <v>0</v>
      </c>
    </row>
    <row r="10" spans="1:32" ht="14.25" customHeight="1">
      <c r="A10" s="44">
        <v>7</v>
      </c>
      <c r="B10" s="3" t="s">
        <v>448</v>
      </c>
      <c r="C10" s="3" t="s">
        <v>449</v>
      </c>
      <c r="D10" s="139" t="s">
        <v>721</v>
      </c>
      <c r="E10" s="84" t="s">
        <v>423</v>
      </c>
      <c r="F10" s="15" t="s">
        <v>450</v>
      </c>
      <c r="G10" s="11">
        <v>3</v>
      </c>
      <c r="H10" s="81">
        <v>349</v>
      </c>
      <c r="I10" s="44">
        <v>0</v>
      </c>
      <c r="J10" s="81">
        <v>0</v>
      </c>
      <c r="K10" s="44">
        <v>0</v>
      </c>
      <c r="L10" s="81">
        <v>0</v>
      </c>
      <c r="M10" s="44">
        <v>0</v>
      </c>
      <c r="N10" s="82">
        <v>0</v>
      </c>
      <c r="O10" s="44">
        <v>0</v>
      </c>
      <c r="P10" s="82">
        <v>0</v>
      </c>
      <c r="Q10" s="46"/>
      <c r="R10" s="45">
        <v>0</v>
      </c>
      <c r="S10" s="44"/>
      <c r="T10" s="12">
        <f t="shared" si="0"/>
        <v>0</v>
      </c>
      <c r="U10" s="44">
        <v>1</v>
      </c>
      <c r="V10" s="45">
        <v>1000</v>
      </c>
      <c r="W10" s="99">
        <f t="shared" si="4"/>
        <v>87.25</v>
      </c>
      <c r="X10" s="69"/>
      <c r="Y10" s="98">
        <f t="shared" si="1"/>
        <v>87.25</v>
      </c>
      <c r="Z10" s="71"/>
      <c r="AA10" s="94" t="str">
        <f t="shared" si="2"/>
        <v>NE</v>
      </c>
      <c r="AB10" s="96"/>
      <c r="AC10" s="96"/>
      <c r="AD10" s="96">
        <v>0</v>
      </c>
      <c r="AE10" s="97"/>
      <c r="AF10" s="95">
        <f t="shared" si="3"/>
        <v>0</v>
      </c>
    </row>
    <row r="11" spans="1:32" ht="14.25" customHeight="1">
      <c r="A11" s="44">
        <v>8</v>
      </c>
      <c r="B11" s="10" t="s">
        <v>625</v>
      </c>
      <c r="C11" s="10" t="s">
        <v>189</v>
      </c>
      <c r="D11" s="9" t="s">
        <v>691</v>
      </c>
      <c r="E11" s="15" t="s">
        <v>596</v>
      </c>
      <c r="F11" s="10" t="s">
        <v>626</v>
      </c>
      <c r="G11" s="11">
        <v>0</v>
      </c>
      <c r="H11" s="81">
        <v>0</v>
      </c>
      <c r="I11" s="44">
        <v>0</v>
      </c>
      <c r="J11" s="81">
        <v>0</v>
      </c>
      <c r="K11" s="44">
        <v>5</v>
      </c>
      <c r="L11" s="136">
        <v>165.67</v>
      </c>
      <c r="M11" s="44">
        <v>0</v>
      </c>
      <c r="N11" s="82">
        <v>0</v>
      </c>
      <c r="O11" s="44">
        <v>0</v>
      </c>
      <c r="P11" s="82">
        <v>0</v>
      </c>
      <c r="Q11" s="46"/>
      <c r="R11" s="45">
        <v>0</v>
      </c>
      <c r="S11" s="44"/>
      <c r="T11" s="12">
        <f t="shared" si="0"/>
        <v>0</v>
      </c>
      <c r="U11" s="44">
        <v>1</v>
      </c>
      <c r="V11" s="45">
        <v>1000</v>
      </c>
      <c r="W11" s="99">
        <f t="shared" si="4"/>
        <v>41.4175</v>
      </c>
      <c r="X11" s="16">
        <f>W11+MAX(V11,R11,T11)+0</f>
        <v>1041.4175</v>
      </c>
      <c r="Y11" s="98">
        <f t="shared" si="1"/>
        <v>41.4175</v>
      </c>
      <c r="Z11" s="71"/>
      <c r="AA11" s="94" t="str">
        <f t="shared" si="2"/>
        <v>NE</v>
      </c>
      <c r="AB11" s="96"/>
      <c r="AC11" s="96"/>
      <c r="AD11" s="96">
        <v>0</v>
      </c>
      <c r="AE11" s="97"/>
      <c r="AF11" s="95">
        <f t="shared" si="3"/>
        <v>0</v>
      </c>
    </row>
    <row r="12" spans="1:32" ht="14.25" customHeight="1">
      <c r="A12" s="44">
        <v>9</v>
      </c>
      <c r="B12" s="3" t="s">
        <v>153</v>
      </c>
      <c r="C12" s="3" t="s">
        <v>100</v>
      </c>
      <c r="D12" s="139" t="s">
        <v>760</v>
      </c>
      <c r="E12" s="15" t="s">
        <v>595</v>
      </c>
      <c r="F12" s="15" t="s">
        <v>762</v>
      </c>
      <c r="G12" s="11">
        <v>0</v>
      </c>
      <c r="H12" s="81">
        <v>0</v>
      </c>
      <c r="I12" s="44">
        <v>0</v>
      </c>
      <c r="J12" s="81">
        <v>0</v>
      </c>
      <c r="K12" s="44">
        <v>0</v>
      </c>
      <c r="L12" s="81">
        <v>0</v>
      </c>
      <c r="M12" s="44">
        <v>0</v>
      </c>
      <c r="N12" s="82">
        <v>0</v>
      </c>
      <c r="O12" s="44">
        <v>5</v>
      </c>
      <c r="P12" s="82">
        <v>0.01</v>
      </c>
      <c r="Q12" s="46"/>
      <c r="R12" s="45">
        <v>0</v>
      </c>
      <c r="S12" s="44"/>
      <c r="T12" s="12">
        <f t="shared" si="0"/>
        <v>0</v>
      </c>
      <c r="U12" s="44">
        <v>1</v>
      </c>
      <c r="V12" s="45">
        <v>1000</v>
      </c>
      <c r="W12" s="99">
        <f t="shared" si="4"/>
        <v>0.0025</v>
      </c>
      <c r="X12" s="16">
        <f>W12+MAX(V12,R12,T12)+0</f>
        <v>1000.0025</v>
      </c>
      <c r="Y12" s="98">
        <f t="shared" si="1"/>
        <v>0.0025</v>
      </c>
      <c r="Z12" s="71"/>
      <c r="AA12" s="94" t="str">
        <f t="shared" si="2"/>
        <v>NE</v>
      </c>
      <c r="AB12" s="96"/>
      <c r="AC12" s="96"/>
      <c r="AD12" s="96">
        <v>0</v>
      </c>
      <c r="AE12" s="97"/>
      <c r="AF12" s="95">
        <f t="shared" si="3"/>
        <v>0</v>
      </c>
    </row>
    <row r="13" spans="1:32" ht="14.25" customHeight="1" hidden="1">
      <c r="A13" s="9">
        <v>10</v>
      </c>
      <c r="B13" s="3" t="s">
        <v>331</v>
      </c>
      <c r="C13" s="3" t="s">
        <v>220</v>
      </c>
      <c r="D13" s="139" t="s">
        <v>692</v>
      </c>
      <c r="E13" s="1" t="s">
        <v>191</v>
      </c>
      <c r="F13" s="15" t="s">
        <v>333</v>
      </c>
      <c r="G13" s="11">
        <v>0</v>
      </c>
      <c r="H13" s="81">
        <v>0</v>
      </c>
      <c r="I13" s="44">
        <v>0</v>
      </c>
      <c r="J13" s="81">
        <v>0</v>
      </c>
      <c r="K13" s="44">
        <v>0</v>
      </c>
      <c r="L13" s="81">
        <v>0</v>
      </c>
      <c r="M13" s="135">
        <v>0</v>
      </c>
      <c r="N13" s="82">
        <v>0</v>
      </c>
      <c r="O13" s="44">
        <v>0</v>
      </c>
      <c r="P13" s="82">
        <v>0</v>
      </c>
      <c r="Q13" s="46"/>
      <c r="R13" s="45">
        <v>0</v>
      </c>
      <c r="S13" s="44"/>
      <c r="T13" s="12">
        <f t="shared" si="0"/>
        <v>0</v>
      </c>
      <c r="U13" s="44">
        <v>1</v>
      </c>
      <c r="V13" s="45">
        <v>1000</v>
      </c>
      <c r="W13" s="99">
        <f t="shared" si="4"/>
        <v>0</v>
      </c>
      <c r="X13" s="16">
        <f>W13+MAX(V13,R13,T13)+0</f>
        <v>1000</v>
      </c>
      <c r="Y13" s="98">
        <f t="shared" si="1"/>
        <v>159.165</v>
      </c>
      <c r="Z13" s="71"/>
      <c r="AA13" s="94" t="str">
        <f t="shared" si="2"/>
        <v>ANO</v>
      </c>
      <c r="AB13" s="96">
        <v>318.33</v>
      </c>
      <c r="AC13" s="96"/>
      <c r="AD13" s="96"/>
      <c r="AE13" s="97"/>
      <c r="AF13" s="95">
        <f t="shared" si="3"/>
        <v>318.33</v>
      </c>
    </row>
    <row r="14" spans="1:32" ht="14.25" customHeight="1" hidden="1">
      <c r="A14" s="9">
        <v>11</v>
      </c>
      <c r="B14" s="3" t="s">
        <v>329</v>
      </c>
      <c r="C14" s="3" t="s">
        <v>330</v>
      </c>
      <c r="D14" s="139"/>
      <c r="E14" s="1" t="s">
        <v>191</v>
      </c>
      <c r="F14" s="15" t="s">
        <v>332</v>
      </c>
      <c r="G14" s="11">
        <v>0</v>
      </c>
      <c r="H14" s="81">
        <v>0</v>
      </c>
      <c r="I14" s="44">
        <v>0</v>
      </c>
      <c r="J14" s="81">
        <v>0</v>
      </c>
      <c r="K14" s="44">
        <v>0</v>
      </c>
      <c r="L14" s="81">
        <v>0</v>
      </c>
      <c r="M14" s="135">
        <v>0</v>
      </c>
      <c r="N14" s="82">
        <v>0</v>
      </c>
      <c r="O14" s="44">
        <v>0</v>
      </c>
      <c r="P14" s="82">
        <v>0</v>
      </c>
      <c r="Q14" s="46"/>
      <c r="R14" s="45">
        <v>0</v>
      </c>
      <c r="S14" s="44"/>
      <c r="T14" s="12">
        <f t="shared" si="0"/>
        <v>0</v>
      </c>
      <c r="U14" s="44">
        <v>1</v>
      </c>
      <c r="V14" s="45">
        <v>1000</v>
      </c>
      <c r="W14" s="99">
        <f t="shared" si="4"/>
        <v>0</v>
      </c>
      <c r="X14" s="16">
        <f>W14+MAX(V14,R14,T14)+0</f>
        <v>1000</v>
      </c>
      <c r="Y14" s="98">
        <f t="shared" si="1"/>
        <v>0</v>
      </c>
      <c r="Z14" s="71"/>
      <c r="AA14" s="94" t="str">
        <f t="shared" si="2"/>
        <v>NE</v>
      </c>
      <c r="AB14" s="96"/>
      <c r="AC14" s="96"/>
      <c r="AD14" s="96">
        <v>0</v>
      </c>
      <c r="AE14" s="97"/>
      <c r="AF14" s="95">
        <f t="shared" si="3"/>
        <v>0</v>
      </c>
    </row>
    <row r="15" ht="14.25" customHeight="1"/>
  </sheetData>
  <mergeCells count="9">
    <mergeCell ref="AA2:AF2"/>
    <mergeCell ref="U3:V3"/>
    <mergeCell ref="O3:P3"/>
    <mergeCell ref="Q3:R3"/>
    <mergeCell ref="S3:T3"/>
    <mergeCell ref="G3:H3"/>
    <mergeCell ref="I3:J3"/>
    <mergeCell ref="K3:L3"/>
    <mergeCell ref="M3:N3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24"/>
  <sheetViews>
    <sheetView workbookViewId="0" topLeftCell="F1">
      <selection activeCell="F15" sqref="F15"/>
    </sheetView>
  </sheetViews>
  <sheetFormatPr defaultColWidth="9.140625" defaultRowHeight="12.75"/>
  <cols>
    <col min="1" max="1" width="4.7109375" style="6" customWidth="1"/>
    <col min="2" max="3" width="12.00390625" style="8" customWidth="1"/>
    <col min="4" max="4" width="8.140625" style="6" bestFit="1" customWidth="1"/>
    <col min="5" max="5" width="22.28125" style="8" customWidth="1"/>
    <col min="6" max="6" width="13.00390625" style="8" customWidth="1"/>
    <col min="7" max="7" width="4.57421875" style="6" customWidth="1"/>
    <col min="8" max="8" width="6.28125" style="6" customWidth="1"/>
    <col min="9" max="9" width="3.7109375" style="6" customWidth="1"/>
    <col min="10" max="10" width="6.28125" style="17" customWidth="1"/>
    <col min="11" max="11" width="3.7109375" style="6" customWidth="1"/>
    <col min="12" max="12" width="6.28125" style="17" customWidth="1"/>
    <col min="13" max="13" width="3.7109375" style="6" customWidth="1"/>
    <col min="14" max="14" width="8.140625" style="17" customWidth="1"/>
    <col min="15" max="15" width="3.7109375" style="6" customWidth="1"/>
    <col min="16" max="16" width="7.57421875" style="17" customWidth="1"/>
    <col min="17" max="17" width="3.7109375" style="0" hidden="1" customWidth="1"/>
    <col min="18" max="18" width="6.28125" style="18" hidden="1" customWidth="1"/>
    <col min="19" max="19" width="3.7109375" style="6" hidden="1" customWidth="1"/>
    <col min="20" max="20" width="6.28125" style="17" hidden="1" customWidth="1"/>
    <col min="21" max="21" width="3.7109375" style="17" hidden="1" customWidth="1"/>
    <col min="22" max="22" width="8.00390625" style="17" hidden="1" customWidth="1"/>
    <col min="23" max="23" width="6.28125" style="17" customWidth="1"/>
    <col min="24" max="24" width="6.28125" style="17" hidden="1" customWidth="1"/>
    <col min="25" max="25" width="6.28125" style="0" customWidth="1"/>
    <col min="27" max="32" width="6.28125" style="0" customWidth="1"/>
  </cols>
  <sheetData>
    <row r="1" spans="2:6" ht="23.25">
      <c r="B1" s="19" t="s">
        <v>563</v>
      </c>
      <c r="F1" s="50" t="s">
        <v>413</v>
      </c>
    </row>
    <row r="2" spans="27:32" ht="12.75">
      <c r="AA2" s="190" t="s">
        <v>565</v>
      </c>
      <c r="AB2" s="190"/>
      <c r="AC2" s="190"/>
      <c r="AD2" s="190"/>
      <c r="AE2" s="190"/>
      <c r="AF2" s="190"/>
    </row>
    <row r="3" spans="1:32" s="43" customFormat="1" ht="33.75" customHeight="1">
      <c r="A3" s="41" t="s">
        <v>87</v>
      </c>
      <c r="B3" s="41" t="s">
        <v>83</v>
      </c>
      <c r="C3" s="41" t="s">
        <v>84</v>
      </c>
      <c r="D3" s="41" t="s">
        <v>639</v>
      </c>
      <c r="E3" s="41" t="s">
        <v>85</v>
      </c>
      <c r="F3" s="41" t="s">
        <v>86</v>
      </c>
      <c r="G3" s="193" t="s">
        <v>257</v>
      </c>
      <c r="H3" s="193"/>
      <c r="I3" s="191" t="s">
        <v>77</v>
      </c>
      <c r="J3" s="192"/>
      <c r="K3" s="191" t="s">
        <v>412</v>
      </c>
      <c r="L3" s="192"/>
      <c r="M3" s="191" t="s">
        <v>77</v>
      </c>
      <c r="N3" s="192"/>
      <c r="O3" s="191" t="s">
        <v>78</v>
      </c>
      <c r="P3" s="192"/>
      <c r="Q3" s="194" t="s">
        <v>79</v>
      </c>
      <c r="R3" s="195"/>
      <c r="S3" s="193" t="s">
        <v>80</v>
      </c>
      <c r="T3" s="193"/>
      <c r="U3" s="191" t="s">
        <v>78</v>
      </c>
      <c r="V3" s="192"/>
      <c r="W3" s="42" t="s">
        <v>81</v>
      </c>
      <c r="X3" s="42" t="s">
        <v>82</v>
      </c>
      <c r="Y3" s="42" t="s">
        <v>82</v>
      </c>
      <c r="AA3" s="42" t="s">
        <v>564</v>
      </c>
      <c r="AB3" s="42" t="s">
        <v>544</v>
      </c>
      <c r="AC3" s="42" t="s">
        <v>545</v>
      </c>
      <c r="AD3" s="42" t="s">
        <v>546</v>
      </c>
      <c r="AE3" s="42" t="s">
        <v>547</v>
      </c>
      <c r="AF3" s="42" t="s">
        <v>551</v>
      </c>
    </row>
    <row r="4" spans="1:32" s="70" customFormat="1" ht="14.25" customHeight="1">
      <c r="A4" s="146">
        <v>1</v>
      </c>
      <c r="B4" s="167" t="s">
        <v>284</v>
      </c>
      <c r="C4" s="167" t="s">
        <v>285</v>
      </c>
      <c r="D4" s="168" t="s">
        <v>695</v>
      </c>
      <c r="E4" s="169" t="s">
        <v>136</v>
      </c>
      <c r="F4" s="170" t="s">
        <v>288</v>
      </c>
      <c r="G4" s="171" t="s">
        <v>451</v>
      </c>
      <c r="H4" s="172">
        <v>8</v>
      </c>
      <c r="I4" s="146">
        <v>2</v>
      </c>
      <c r="J4" s="172">
        <v>3</v>
      </c>
      <c r="K4" s="146">
        <v>3</v>
      </c>
      <c r="L4" s="172">
        <v>5</v>
      </c>
      <c r="M4" s="146">
        <v>2</v>
      </c>
      <c r="N4" s="69">
        <v>3</v>
      </c>
      <c r="O4" s="146">
        <v>2</v>
      </c>
      <c r="P4" s="69">
        <v>4</v>
      </c>
      <c r="Q4" s="152"/>
      <c r="R4" s="69">
        <v>0</v>
      </c>
      <c r="S4" s="146"/>
      <c r="T4" s="153">
        <f aca="true" t="shared" si="0" ref="T4:T19">IF(S4&gt;0,(((MAX($S$4:$S$16)-S4+1)/(MAX($S$4:$S$16)))*1000),0)</f>
        <v>0</v>
      </c>
      <c r="U4" s="146">
        <v>1</v>
      </c>
      <c r="V4" s="69">
        <v>1000</v>
      </c>
      <c r="W4" s="69">
        <f>(H4+J4+L4+N4+P4)-MAX(J4,H4,L4,N4,P4)</f>
        <v>15</v>
      </c>
      <c r="X4" s="69"/>
      <c r="Y4" s="94">
        <f aca="true" t="shared" si="1" ref="Y4:Y17">IF(AA4="ANO",AVERAGE(W4,AB4,AC4,AD4,AE4),W4)</f>
        <v>7.4</v>
      </c>
      <c r="Z4" s="71"/>
      <c r="AA4" s="94" t="str">
        <f aca="true" t="shared" si="2" ref="AA4:AA17">IF(AVERAGE(AB4:AE4)&lt;W4,"ANO","NE")</f>
        <v>ANO</v>
      </c>
      <c r="AB4" s="69">
        <v>12</v>
      </c>
      <c r="AC4" s="69">
        <v>2</v>
      </c>
      <c r="AD4" s="69">
        <v>6</v>
      </c>
      <c r="AE4" s="69">
        <v>2</v>
      </c>
      <c r="AF4" s="99">
        <f aca="true" t="shared" si="3" ref="AF4:AF17">AVERAGE(AB4:AE4)</f>
        <v>5.5</v>
      </c>
    </row>
    <row r="5" spans="1:32" s="70" customFormat="1" ht="14.25" customHeight="1">
      <c r="A5" s="146">
        <v>2</v>
      </c>
      <c r="B5" s="173" t="s">
        <v>283</v>
      </c>
      <c r="C5" s="173" t="s">
        <v>1</v>
      </c>
      <c r="D5" s="160" t="s">
        <v>693</v>
      </c>
      <c r="E5" s="173" t="s">
        <v>136</v>
      </c>
      <c r="F5" s="173" t="s">
        <v>287</v>
      </c>
      <c r="G5" s="158">
        <v>8</v>
      </c>
      <c r="H5" s="172">
        <v>10</v>
      </c>
      <c r="I5" s="146">
        <v>1</v>
      </c>
      <c r="J5" s="172">
        <v>2</v>
      </c>
      <c r="K5" s="146">
        <v>1</v>
      </c>
      <c r="L5" s="172">
        <v>2</v>
      </c>
      <c r="M5" s="146">
        <v>1</v>
      </c>
      <c r="N5" s="69">
        <v>2</v>
      </c>
      <c r="O5" s="146">
        <v>6</v>
      </c>
      <c r="P5" s="69">
        <v>12</v>
      </c>
      <c r="Q5" s="152"/>
      <c r="R5" s="69">
        <v>0</v>
      </c>
      <c r="S5" s="146"/>
      <c r="T5" s="153">
        <f t="shared" si="0"/>
        <v>0</v>
      </c>
      <c r="U5" s="146">
        <v>1</v>
      </c>
      <c r="V5" s="69">
        <v>1000</v>
      </c>
      <c r="W5" s="69">
        <f aca="true" t="shared" si="4" ref="W5:W19">(H5+J5+L5+N5+P5)-MAX(J5,H5,L5,N5,P5)</f>
        <v>16</v>
      </c>
      <c r="X5" s="69"/>
      <c r="Y5" s="94">
        <f t="shared" si="1"/>
        <v>12</v>
      </c>
      <c r="Z5" s="71"/>
      <c r="AA5" s="94" t="str">
        <f t="shared" si="2"/>
        <v>ANO</v>
      </c>
      <c r="AB5" s="69">
        <v>8</v>
      </c>
      <c r="AC5" s="69"/>
      <c r="AD5" s="69"/>
      <c r="AE5" s="69"/>
      <c r="AF5" s="99">
        <f t="shared" si="3"/>
        <v>8</v>
      </c>
    </row>
    <row r="6" spans="1:32" s="70" customFormat="1" ht="14.25" customHeight="1">
      <c r="A6" s="146">
        <v>3</v>
      </c>
      <c r="B6" s="170" t="s">
        <v>286</v>
      </c>
      <c r="C6" s="170" t="s">
        <v>11</v>
      </c>
      <c r="D6" s="174" t="s">
        <v>694</v>
      </c>
      <c r="E6" s="169" t="s">
        <v>12</v>
      </c>
      <c r="F6" s="170" t="s">
        <v>289</v>
      </c>
      <c r="G6" s="171" t="s">
        <v>451</v>
      </c>
      <c r="H6" s="172">
        <v>8</v>
      </c>
      <c r="I6" s="146">
        <v>3</v>
      </c>
      <c r="J6" s="172">
        <v>4</v>
      </c>
      <c r="K6" s="146">
        <v>2</v>
      </c>
      <c r="L6" s="172">
        <v>3</v>
      </c>
      <c r="M6" s="146">
        <v>3</v>
      </c>
      <c r="N6" s="69">
        <v>6</v>
      </c>
      <c r="O6" s="146">
        <v>3</v>
      </c>
      <c r="P6" s="69">
        <v>5</v>
      </c>
      <c r="Q6" s="152"/>
      <c r="R6" s="69">
        <v>0</v>
      </c>
      <c r="S6" s="146"/>
      <c r="T6" s="153">
        <f t="shared" si="0"/>
        <v>0</v>
      </c>
      <c r="U6" s="146">
        <v>1</v>
      </c>
      <c r="V6" s="69">
        <v>1000</v>
      </c>
      <c r="W6" s="69">
        <f t="shared" si="4"/>
        <v>18</v>
      </c>
      <c r="X6" s="69"/>
      <c r="Y6" s="94">
        <f t="shared" si="1"/>
        <v>11</v>
      </c>
      <c r="Z6" s="71"/>
      <c r="AA6" s="94" t="str">
        <f t="shared" si="2"/>
        <v>ANO</v>
      </c>
      <c r="AB6" s="69">
        <v>7</v>
      </c>
      <c r="AC6" s="69"/>
      <c r="AD6" s="69"/>
      <c r="AE6" s="69">
        <v>8</v>
      </c>
      <c r="AF6" s="99">
        <f t="shared" si="3"/>
        <v>7.5</v>
      </c>
    </row>
    <row r="7" spans="1:32" ht="14.25" customHeight="1">
      <c r="A7" s="78">
        <v>4</v>
      </c>
      <c r="B7" s="58" t="s">
        <v>190</v>
      </c>
      <c r="C7" s="58" t="s">
        <v>34</v>
      </c>
      <c r="D7" s="141" t="s">
        <v>667</v>
      </c>
      <c r="E7" s="1" t="s">
        <v>571</v>
      </c>
      <c r="F7" s="85" t="s">
        <v>294</v>
      </c>
      <c r="G7" s="11">
        <v>1</v>
      </c>
      <c r="H7" s="86">
        <v>2</v>
      </c>
      <c r="I7" s="44">
        <v>0</v>
      </c>
      <c r="J7" s="86">
        <v>24</v>
      </c>
      <c r="K7" s="44">
        <v>0</v>
      </c>
      <c r="L7" s="86">
        <v>24</v>
      </c>
      <c r="M7" s="44">
        <v>0</v>
      </c>
      <c r="N7" s="45">
        <v>24</v>
      </c>
      <c r="O7" s="44">
        <v>1</v>
      </c>
      <c r="P7" s="45">
        <v>2</v>
      </c>
      <c r="Q7" s="46"/>
      <c r="R7" s="45">
        <v>0</v>
      </c>
      <c r="S7" s="44"/>
      <c r="T7" s="12">
        <f t="shared" si="0"/>
        <v>0</v>
      </c>
      <c r="U7" s="44">
        <v>1</v>
      </c>
      <c r="V7" s="45">
        <v>1000</v>
      </c>
      <c r="W7" s="45">
        <f t="shared" si="4"/>
        <v>52</v>
      </c>
      <c r="X7" s="69">
        <f>W7+MAX(V7,R7,T7)+0</f>
        <v>1052</v>
      </c>
      <c r="Y7" s="94">
        <f t="shared" si="1"/>
        <v>27.5</v>
      </c>
      <c r="Z7" s="71"/>
      <c r="AA7" s="94" t="str">
        <f t="shared" si="2"/>
        <v>ANO</v>
      </c>
      <c r="AB7" s="166"/>
      <c r="AC7" s="166"/>
      <c r="AD7" s="166"/>
      <c r="AE7" s="166">
        <v>3</v>
      </c>
      <c r="AF7" s="95">
        <f t="shared" si="3"/>
        <v>3</v>
      </c>
    </row>
    <row r="8" spans="1:32" ht="14.25" customHeight="1">
      <c r="A8" s="44">
        <v>5</v>
      </c>
      <c r="B8" s="88" t="s">
        <v>279</v>
      </c>
      <c r="C8" s="88" t="s">
        <v>462</v>
      </c>
      <c r="D8" s="129" t="s">
        <v>733</v>
      </c>
      <c r="E8" s="24" t="s">
        <v>276</v>
      </c>
      <c r="F8" s="88" t="s">
        <v>282</v>
      </c>
      <c r="G8" s="11">
        <v>2</v>
      </c>
      <c r="H8" s="86">
        <v>5</v>
      </c>
      <c r="I8" s="44">
        <v>0</v>
      </c>
      <c r="J8" s="86">
        <v>24</v>
      </c>
      <c r="K8" s="44">
        <v>0</v>
      </c>
      <c r="L8" s="86">
        <v>24</v>
      </c>
      <c r="M8" s="44">
        <v>0</v>
      </c>
      <c r="N8" s="45">
        <v>24</v>
      </c>
      <c r="O8" s="44">
        <v>0</v>
      </c>
      <c r="P8" s="45">
        <v>24</v>
      </c>
      <c r="Q8" s="46"/>
      <c r="R8" s="45">
        <v>0</v>
      </c>
      <c r="S8" s="44"/>
      <c r="T8" s="12">
        <f t="shared" si="0"/>
        <v>0</v>
      </c>
      <c r="U8" s="44">
        <v>1</v>
      </c>
      <c r="V8" s="45">
        <v>1000</v>
      </c>
      <c r="W8" s="45">
        <f t="shared" si="4"/>
        <v>77</v>
      </c>
      <c r="X8" s="69">
        <f>W8+MAX(V8,R8,T8)+0</f>
        <v>1077</v>
      </c>
      <c r="Y8" s="94">
        <f t="shared" si="1"/>
        <v>40.5</v>
      </c>
      <c r="Z8" s="71"/>
      <c r="AA8" s="94" t="str">
        <f t="shared" si="2"/>
        <v>ANO</v>
      </c>
      <c r="AB8" s="166"/>
      <c r="AC8" s="166"/>
      <c r="AD8" s="166">
        <v>4</v>
      </c>
      <c r="AE8" s="166"/>
      <c r="AF8" s="95">
        <f t="shared" si="3"/>
        <v>4</v>
      </c>
    </row>
    <row r="9" spans="1:32" ht="14.25" customHeight="1">
      <c r="A9" s="44">
        <v>6</v>
      </c>
      <c r="B9" s="127" t="s">
        <v>796</v>
      </c>
      <c r="C9" s="127" t="s">
        <v>797</v>
      </c>
      <c r="D9" s="143" t="s">
        <v>733</v>
      </c>
      <c r="E9" s="127" t="s">
        <v>733</v>
      </c>
      <c r="F9" s="127" t="s">
        <v>798</v>
      </c>
      <c r="G9" s="11">
        <v>0</v>
      </c>
      <c r="H9" s="86">
        <v>24</v>
      </c>
      <c r="I9" s="44">
        <v>0</v>
      </c>
      <c r="J9" s="86">
        <v>24</v>
      </c>
      <c r="K9" s="44">
        <v>0</v>
      </c>
      <c r="L9" s="86">
        <v>24</v>
      </c>
      <c r="M9" s="44">
        <v>0</v>
      </c>
      <c r="N9" s="45">
        <v>24</v>
      </c>
      <c r="O9" s="9">
        <v>4</v>
      </c>
      <c r="P9" s="16">
        <v>6</v>
      </c>
      <c r="Q9" s="13"/>
      <c r="R9" s="115"/>
      <c r="S9" s="9"/>
      <c r="T9" s="16"/>
      <c r="U9" s="16"/>
      <c r="V9" s="16"/>
      <c r="W9" s="45">
        <f t="shared" si="4"/>
        <v>78</v>
      </c>
      <c r="X9" s="16"/>
      <c r="Y9" s="94">
        <f t="shared" si="1"/>
        <v>42</v>
      </c>
      <c r="AA9" s="94" t="str">
        <f t="shared" si="2"/>
        <v>ANO</v>
      </c>
      <c r="AB9" s="166"/>
      <c r="AC9" s="166"/>
      <c r="AD9" s="166"/>
      <c r="AE9" s="166">
        <v>6</v>
      </c>
      <c r="AF9" s="95">
        <f t="shared" si="3"/>
        <v>6</v>
      </c>
    </row>
    <row r="10" spans="1:32" ht="14.25" customHeight="1">
      <c r="A10" s="78">
        <v>7</v>
      </c>
      <c r="B10" s="88" t="s">
        <v>452</v>
      </c>
      <c r="C10" s="88" t="s">
        <v>453</v>
      </c>
      <c r="D10" s="129" t="s">
        <v>454</v>
      </c>
      <c r="E10" s="88" t="s">
        <v>454</v>
      </c>
      <c r="F10" s="89" t="s">
        <v>458</v>
      </c>
      <c r="G10" s="11">
        <v>3</v>
      </c>
      <c r="H10" s="86">
        <v>7</v>
      </c>
      <c r="I10" s="44">
        <v>0</v>
      </c>
      <c r="J10" s="86">
        <v>24</v>
      </c>
      <c r="K10" s="44">
        <v>0</v>
      </c>
      <c r="L10" s="86">
        <v>24</v>
      </c>
      <c r="M10" s="44">
        <v>0</v>
      </c>
      <c r="N10" s="45">
        <v>24</v>
      </c>
      <c r="O10" s="44">
        <v>0</v>
      </c>
      <c r="P10" s="45">
        <v>24</v>
      </c>
      <c r="Q10" s="46"/>
      <c r="R10" s="45">
        <v>0</v>
      </c>
      <c r="S10" s="44"/>
      <c r="T10" s="12">
        <f t="shared" si="0"/>
        <v>0</v>
      </c>
      <c r="U10" s="44">
        <v>1</v>
      </c>
      <c r="V10" s="45">
        <v>1000</v>
      </c>
      <c r="W10" s="45">
        <f t="shared" si="4"/>
        <v>79</v>
      </c>
      <c r="X10" s="69">
        <f>W10+MAX(V10,R10,T10)+0</f>
        <v>1079</v>
      </c>
      <c r="Y10" s="94">
        <f t="shared" si="1"/>
        <v>79</v>
      </c>
      <c r="Z10" s="71"/>
      <c r="AA10" s="94" t="str">
        <f t="shared" si="2"/>
        <v>NE</v>
      </c>
      <c r="AB10" s="166"/>
      <c r="AC10" s="166"/>
      <c r="AD10" s="166">
        <v>100</v>
      </c>
      <c r="AE10" s="166"/>
      <c r="AF10" s="95">
        <f t="shared" si="3"/>
        <v>100</v>
      </c>
    </row>
    <row r="11" spans="1:32" ht="12.75">
      <c r="A11" s="44">
        <v>8</v>
      </c>
      <c r="B11" s="127" t="s">
        <v>138</v>
      </c>
      <c r="C11" s="127" t="s">
        <v>800</v>
      </c>
      <c r="D11" s="139" t="s">
        <v>669</v>
      </c>
      <c r="E11" s="1" t="s">
        <v>136</v>
      </c>
      <c r="F11" s="127" t="s">
        <v>799</v>
      </c>
      <c r="G11" s="11">
        <v>0</v>
      </c>
      <c r="H11" s="86">
        <v>24</v>
      </c>
      <c r="I11" s="44">
        <v>0</v>
      </c>
      <c r="J11" s="86">
        <v>24</v>
      </c>
      <c r="K11" s="44">
        <v>0</v>
      </c>
      <c r="L11" s="86">
        <v>24</v>
      </c>
      <c r="M11" s="44">
        <v>0</v>
      </c>
      <c r="N11" s="45">
        <v>24</v>
      </c>
      <c r="O11" s="9">
        <v>5</v>
      </c>
      <c r="P11" s="16">
        <v>8</v>
      </c>
      <c r="Q11" s="13"/>
      <c r="R11" s="115"/>
      <c r="S11" s="9"/>
      <c r="T11" s="16"/>
      <c r="U11" s="16"/>
      <c r="V11" s="16"/>
      <c r="W11" s="45">
        <f t="shared" si="4"/>
        <v>80</v>
      </c>
      <c r="X11" s="16"/>
      <c r="Y11" s="94">
        <f t="shared" si="1"/>
        <v>80</v>
      </c>
      <c r="AA11" s="94" t="str">
        <f t="shared" si="2"/>
        <v>NE</v>
      </c>
      <c r="AB11" s="166"/>
      <c r="AC11" s="166"/>
      <c r="AD11" s="166">
        <v>100</v>
      </c>
      <c r="AE11" s="166"/>
      <c r="AF11" s="95">
        <f t="shared" si="3"/>
        <v>100</v>
      </c>
    </row>
    <row r="12" spans="1:32" ht="12.75">
      <c r="A12" s="91" t="s">
        <v>426</v>
      </c>
      <c r="B12" s="88" t="s">
        <v>455</v>
      </c>
      <c r="C12" s="88" t="s">
        <v>456</v>
      </c>
      <c r="D12" s="129" t="s">
        <v>454</v>
      </c>
      <c r="E12" s="88" t="s">
        <v>454</v>
      </c>
      <c r="F12" s="88" t="s">
        <v>457</v>
      </c>
      <c r="G12" s="87" t="s">
        <v>463</v>
      </c>
      <c r="H12" s="86">
        <v>9</v>
      </c>
      <c r="I12" s="44">
        <v>0</v>
      </c>
      <c r="J12" s="86">
        <v>24</v>
      </c>
      <c r="K12" s="44">
        <v>0</v>
      </c>
      <c r="L12" s="86">
        <v>24</v>
      </c>
      <c r="M12" s="44">
        <v>0</v>
      </c>
      <c r="N12" s="45">
        <v>24</v>
      </c>
      <c r="O12" s="44">
        <v>0</v>
      </c>
      <c r="P12" s="45">
        <v>24</v>
      </c>
      <c r="Q12" s="46"/>
      <c r="R12" s="45">
        <v>0</v>
      </c>
      <c r="S12" s="44"/>
      <c r="T12" s="12">
        <f t="shared" si="0"/>
        <v>0</v>
      </c>
      <c r="U12" s="44">
        <v>1</v>
      </c>
      <c r="V12" s="45">
        <v>1000</v>
      </c>
      <c r="W12" s="45">
        <f t="shared" si="4"/>
        <v>81</v>
      </c>
      <c r="Y12" s="94">
        <f t="shared" si="1"/>
        <v>81</v>
      </c>
      <c r="Z12" s="71"/>
      <c r="AA12" s="94" t="str">
        <f t="shared" si="2"/>
        <v>NE</v>
      </c>
      <c r="AB12" s="166"/>
      <c r="AC12" s="166"/>
      <c r="AD12" s="166">
        <v>100</v>
      </c>
      <c r="AE12" s="166"/>
      <c r="AF12" s="95">
        <f t="shared" si="3"/>
        <v>100</v>
      </c>
    </row>
    <row r="13" spans="1:32" ht="12.75">
      <c r="A13" s="91" t="s">
        <v>426</v>
      </c>
      <c r="B13" s="88" t="s">
        <v>459</v>
      </c>
      <c r="C13" s="88" t="s">
        <v>460</v>
      </c>
      <c r="D13" s="129" t="s">
        <v>454</v>
      </c>
      <c r="E13" s="88" t="s">
        <v>454</v>
      </c>
      <c r="F13" s="89" t="s">
        <v>461</v>
      </c>
      <c r="G13" s="87" t="s">
        <v>463</v>
      </c>
      <c r="H13" s="86">
        <v>9</v>
      </c>
      <c r="I13" s="44">
        <v>0</v>
      </c>
      <c r="J13" s="86">
        <v>24</v>
      </c>
      <c r="K13" s="44">
        <v>0</v>
      </c>
      <c r="L13" s="86">
        <v>24</v>
      </c>
      <c r="M13" s="44">
        <v>0</v>
      </c>
      <c r="N13" s="45">
        <v>24</v>
      </c>
      <c r="O13" s="44">
        <v>0</v>
      </c>
      <c r="P13" s="45">
        <v>24</v>
      </c>
      <c r="Q13" s="46"/>
      <c r="R13" s="45">
        <v>0</v>
      </c>
      <c r="S13" s="44"/>
      <c r="T13" s="12">
        <f t="shared" si="0"/>
        <v>0</v>
      </c>
      <c r="U13" s="44">
        <v>1</v>
      </c>
      <c r="V13" s="45">
        <v>1000</v>
      </c>
      <c r="W13" s="45">
        <f t="shared" si="4"/>
        <v>81</v>
      </c>
      <c r="X13" s="17">
        <f>W13+MAX(V13,R13,T13)+0</f>
        <v>1081</v>
      </c>
      <c r="Y13" s="94">
        <f t="shared" si="1"/>
        <v>81</v>
      </c>
      <c r="Z13" s="71"/>
      <c r="AA13" s="94" t="str">
        <f t="shared" si="2"/>
        <v>NE</v>
      </c>
      <c r="AB13" s="166"/>
      <c r="AC13" s="166"/>
      <c r="AD13" s="166">
        <v>100</v>
      </c>
      <c r="AE13" s="166"/>
      <c r="AF13" s="95">
        <f t="shared" si="3"/>
        <v>100</v>
      </c>
    </row>
    <row r="14" spans="1:32" ht="12.75">
      <c r="A14" s="44">
        <v>11</v>
      </c>
      <c r="B14" s="161" t="s">
        <v>185</v>
      </c>
      <c r="C14" s="161" t="s">
        <v>186</v>
      </c>
      <c r="D14" s="164" t="s">
        <v>755</v>
      </c>
      <c r="E14" s="123" t="s">
        <v>366</v>
      </c>
      <c r="F14" s="161" t="s">
        <v>294</v>
      </c>
      <c r="G14" s="104">
        <v>0</v>
      </c>
      <c r="H14" s="86">
        <v>24</v>
      </c>
      <c r="I14" s="106">
        <v>0</v>
      </c>
      <c r="J14" s="86">
        <v>24</v>
      </c>
      <c r="K14" s="106">
        <v>0</v>
      </c>
      <c r="L14" s="86">
        <v>24</v>
      </c>
      <c r="M14" s="106">
        <v>0</v>
      </c>
      <c r="N14" s="45">
        <v>24</v>
      </c>
      <c r="O14" s="106">
        <v>7</v>
      </c>
      <c r="P14" s="45">
        <v>12</v>
      </c>
      <c r="Q14" s="108"/>
      <c r="R14" s="107">
        <v>0</v>
      </c>
      <c r="S14" s="106"/>
      <c r="T14" s="109">
        <f t="shared" si="0"/>
        <v>0</v>
      </c>
      <c r="U14" s="106">
        <v>1</v>
      </c>
      <c r="V14" s="107">
        <v>1000</v>
      </c>
      <c r="W14" s="45">
        <f t="shared" si="4"/>
        <v>84</v>
      </c>
      <c r="Y14" s="94">
        <f t="shared" si="1"/>
        <v>33</v>
      </c>
      <c r="Z14" s="71"/>
      <c r="AA14" s="94" t="str">
        <f t="shared" si="2"/>
        <v>ANO</v>
      </c>
      <c r="AB14" s="166"/>
      <c r="AC14" s="166"/>
      <c r="AD14" s="166">
        <v>5</v>
      </c>
      <c r="AE14" s="166">
        <v>10</v>
      </c>
      <c r="AF14" s="95">
        <f t="shared" si="3"/>
        <v>7.5</v>
      </c>
    </row>
    <row r="15" spans="1:32" ht="12.75">
      <c r="A15" s="44">
        <v>12</v>
      </c>
      <c r="B15" s="126" t="s">
        <v>279</v>
      </c>
      <c r="C15" s="126" t="s">
        <v>291</v>
      </c>
      <c r="D15" s="142" t="s">
        <v>733</v>
      </c>
      <c r="E15" s="24" t="s">
        <v>276</v>
      </c>
      <c r="F15" s="126" t="s">
        <v>292</v>
      </c>
      <c r="G15" s="11">
        <v>9</v>
      </c>
      <c r="H15" s="86">
        <v>17</v>
      </c>
      <c r="I15" s="44">
        <v>0</v>
      </c>
      <c r="J15" s="86">
        <v>24</v>
      </c>
      <c r="K15" s="44">
        <v>0</v>
      </c>
      <c r="L15" s="86">
        <v>24</v>
      </c>
      <c r="M15" s="44">
        <v>0</v>
      </c>
      <c r="N15" s="45">
        <v>24</v>
      </c>
      <c r="O15" s="44">
        <v>0</v>
      </c>
      <c r="P15" s="45">
        <v>24</v>
      </c>
      <c r="Q15" s="46"/>
      <c r="R15" s="45">
        <v>0</v>
      </c>
      <c r="S15" s="44"/>
      <c r="T15" s="12">
        <f t="shared" si="0"/>
        <v>0</v>
      </c>
      <c r="U15" s="44">
        <v>1</v>
      </c>
      <c r="V15" s="45">
        <v>1000</v>
      </c>
      <c r="W15" s="45">
        <f t="shared" si="4"/>
        <v>89</v>
      </c>
      <c r="X15" s="16"/>
      <c r="Y15" s="94">
        <f t="shared" si="1"/>
        <v>31.333333333333332</v>
      </c>
      <c r="Z15" s="71"/>
      <c r="AA15" s="94" t="str">
        <f t="shared" si="2"/>
        <v>ANO</v>
      </c>
      <c r="AB15" s="166"/>
      <c r="AC15" s="166">
        <v>3</v>
      </c>
      <c r="AD15" s="166">
        <v>2</v>
      </c>
      <c r="AE15" s="166"/>
      <c r="AF15" s="95">
        <f t="shared" si="3"/>
        <v>2.5</v>
      </c>
    </row>
    <row r="16" spans="1:32" ht="12.75" hidden="1">
      <c r="A16" s="78">
        <v>13</v>
      </c>
      <c r="B16" s="24" t="s">
        <v>290</v>
      </c>
      <c r="C16" s="24" t="s">
        <v>252</v>
      </c>
      <c r="D16" s="140" t="s">
        <v>755</v>
      </c>
      <c r="E16" s="1" t="s">
        <v>366</v>
      </c>
      <c r="F16" s="24" t="s">
        <v>294</v>
      </c>
      <c r="G16" s="11">
        <v>0</v>
      </c>
      <c r="H16" s="86">
        <v>24</v>
      </c>
      <c r="I16" s="44">
        <v>0</v>
      </c>
      <c r="J16" s="86">
        <v>24</v>
      </c>
      <c r="K16" s="44">
        <v>0</v>
      </c>
      <c r="L16" s="86">
        <v>24</v>
      </c>
      <c r="M16" s="44">
        <v>0</v>
      </c>
      <c r="N16" s="45">
        <v>24</v>
      </c>
      <c r="O16" s="44">
        <v>0</v>
      </c>
      <c r="P16" s="45">
        <v>24</v>
      </c>
      <c r="Q16" s="46"/>
      <c r="R16" s="45">
        <v>0</v>
      </c>
      <c r="S16" s="44"/>
      <c r="T16" s="12">
        <f t="shared" si="0"/>
        <v>0</v>
      </c>
      <c r="U16" s="44">
        <v>1</v>
      </c>
      <c r="V16" s="45">
        <v>1000</v>
      </c>
      <c r="W16" s="45">
        <f t="shared" si="4"/>
        <v>96</v>
      </c>
      <c r="X16" s="16"/>
      <c r="Y16" s="98">
        <f t="shared" si="1"/>
        <v>48</v>
      </c>
      <c r="Z16" s="71"/>
      <c r="AA16" s="94" t="str">
        <f t="shared" si="2"/>
        <v>ANO</v>
      </c>
      <c r="AB16" s="96"/>
      <c r="AC16" s="96"/>
      <c r="AD16" s="96">
        <v>0</v>
      </c>
      <c r="AE16" s="97"/>
      <c r="AF16" s="95">
        <f t="shared" si="3"/>
        <v>0</v>
      </c>
    </row>
    <row r="17" spans="1:32" ht="12.75" hidden="1">
      <c r="A17" s="106">
        <v>14</v>
      </c>
      <c r="B17" s="163" t="s">
        <v>248</v>
      </c>
      <c r="C17" s="133" t="s">
        <v>293</v>
      </c>
      <c r="D17" s="165" t="s">
        <v>755</v>
      </c>
      <c r="E17" s="162" t="s">
        <v>367</v>
      </c>
      <c r="F17" s="134" t="s">
        <v>385</v>
      </c>
      <c r="G17" s="104">
        <v>0</v>
      </c>
      <c r="H17" s="86">
        <v>24</v>
      </c>
      <c r="I17" s="106">
        <v>0</v>
      </c>
      <c r="J17" s="86">
        <v>24</v>
      </c>
      <c r="K17" s="106">
        <v>0</v>
      </c>
      <c r="L17" s="86">
        <v>24</v>
      </c>
      <c r="M17" s="106">
        <v>0</v>
      </c>
      <c r="N17" s="45">
        <v>24</v>
      </c>
      <c r="O17" s="106">
        <v>0</v>
      </c>
      <c r="P17" s="107">
        <v>24</v>
      </c>
      <c r="Q17" s="108"/>
      <c r="R17" s="107">
        <v>0</v>
      </c>
      <c r="S17" s="106"/>
      <c r="T17" s="109">
        <f t="shared" si="0"/>
        <v>0</v>
      </c>
      <c r="U17" s="106">
        <v>1</v>
      </c>
      <c r="V17" s="107">
        <v>1000</v>
      </c>
      <c r="W17" s="45">
        <f t="shared" si="4"/>
        <v>96</v>
      </c>
      <c r="Y17" s="120">
        <f t="shared" si="1"/>
        <v>48</v>
      </c>
      <c r="Z17" s="71"/>
      <c r="AA17" s="94" t="str">
        <f t="shared" si="2"/>
        <v>ANO</v>
      </c>
      <c r="AB17" s="96"/>
      <c r="AC17" s="96"/>
      <c r="AD17" s="96">
        <v>0</v>
      </c>
      <c r="AE17" s="97"/>
      <c r="AF17" s="95">
        <f t="shared" si="3"/>
        <v>0</v>
      </c>
    </row>
    <row r="18" spans="1:32" ht="12.75" hidden="1">
      <c r="A18" s="9">
        <v>15</v>
      </c>
      <c r="B18" s="127" t="s">
        <v>409</v>
      </c>
      <c r="C18" s="127" t="s">
        <v>186</v>
      </c>
      <c r="D18" s="143" t="s">
        <v>755</v>
      </c>
      <c r="E18" s="127" t="s">
        <v>368</v>
      </c>
      <c r="F18" s="127" t="s">
        <v>410</v>
      </c>
      <c r="G18" s="11">
        <v>0</v>
      </c>
      <c r="H18" s="86">
        <v>24</v>
      </c>
      <c r="I18" s="44">
        <v>0</v>
      </c>
      <c r="J18" s="86">
        <v>24</v>
      </c>
      <c r="K18" s="44">
        <v>0</v>
      </c>
      <c r="L18" s="86">
        <v>24</v>
      </c>
      <c r="M18" s="44">
        <v>0</v>
      </c>
      <c r="N18" s="45">
        <v>24</v>
      </c>
      <c r="O18" s="44">
        <v>0</v>
      </c>
      <c r="P18" s="45">
        <v>24</v>
      </c>
      <c r="Q18" s="46"/>
      <c r="R18" s="45">
        <v>0</v>
      </c>
      <c r="S18" s="44"/>
      <c r="T18" s="12">
        <f t="shared" si="0"/>
        <v>0</v>
      </c>
      <c r="U18" s="44">
        <v>1</v>
      </c>
      <c r="V18" s="45">
        <v>1000</v>
      </c>
      <c r="W18" s="45">
        <f t="shared" si="4"/>
        <v>96</v>
      </c>
      <c r="X18" s="16"/>
      <c r="Y18" s="98">
        <f>IF(AA18="ANO",AVERAGE(W18,AB18,AC18,AD18,AE18),W18)</f>
        <v>52.5</v>
      </c>
      <c r="Z18" s="71"/>
      <c r="AA18" s="94" t="str">
        <f>IF(AVERAGE(AB18:AE18)&lt;W18,"ANO","NE")</f>
        <v>ANO</v>
      </c>
      <c r="AB18" s="96"/>
      <c r="AC18" s="96"/>
      <c r="AD18" s="96">
        <v>9</v>
      </c>
      <c r="AE18" s="97"/>
      <c r="AF18" s="95">
        <f>AVERAGE(AB18:AE18)</f>
        <v>9</v>
      </c>
    </row>
    <row r="19" spans="1:32" ht="12.75" hidden="1">
      <c r="A19" s="9">
        <v>16</v>
      </c>
      <c r="B19" s="127" t="s">
        <v>296</v>
      </c>
      <c r="C19" s="127" t="s">
        <v>297</v>
      </c>
      <c r="D19" s="143"/>
      <c r="E19" s="24" t="s">
        <v>298</v>
      </c>
      <c r="F19" s="58" t="s">
        <v>566</v>
      </c>
      <c r="G19" s="11">
        <v>0</v>
      </c>
      <c r="H19" s="86">
        <v>24</v>
      </c>
      <c r="I19" s="44">
        <v>0</v>
      </c>
      <c r="J19" s="86">
        <v>24</v>
      </c>
      <c r="K19" s="44">
        <v>0</v>
      </c>
      <c r="L19" s="86">
        <v>24</v>
      </c>
      <c r="M19" s="44">
        <v>0</v>
      </c>
      <c r="N19" s="45">
        <v>24</v>
      </c>
      <c r="O19" s="44">
        <v>0</v>
      </c>
      <c r="P19" s="45">
        <v>24</v>
      </c>
      <c r="Q19" s="46"/>
      <c r="R19" s="45">
        <v>0</v>
      </c>
      <c r="S19" s="44"/>
      <c r="T19" s="12">
        <f t="shared" si="0"/>
        <v>0</v>
      </c>
      <c r="U19" s="44">
        <v>1</v>
      </c>
      <c r="V19" s="45">
        <v>1000</v>
      </c>
      <c r="W19" s="45">
        <f t="shared" si="4"/>
        <v>96</v>
      </c>
      <c r="X19" s="16"/>
      <c r="Y19" s="98">
        <f>IF(AA19="ANO",AVERAGE(W19,AB19,AC19,AD19,AE19),W19)</f>
        <v>49</v>
      </c>
      <c r="AA19" s="94" t="str">
        <f>IF(AVERAGE(AB19:AE19)&lt;W19,"ANO","NE")</f>
        <v>ANO</v>
      </c>
      <c r="AB19" s="96">
        <v>2</v>
      </c>
      <c r="AC19" s="96"/>
      <c r="AD19" s="96"/>
      <c r="AE19" s="97"/>
      <c r="AF19" s="95">
        <f>AVERAGE(AB19:AE19)</f>
        <v>2</v>
      </c>
    </row>
    <row r="21" ht="12.75">
      <c r="B21" s="8" t="s">
        <v>628</v>
      </c>
    </row>
    <row r="22" ht="12.75">
      <c r="B22" s="8" t="s">
        <v>629</v>
      </c>
    </row>
    <row r="23" ht="12.75">
      <c r="B23" s="8" t="s">
        <v>569</v>
      </c>
    </row>
    <row r="24" ht="12.75">
      <c r="B24" s="8" t="s">
        <v>570</v>
      </c>
    </row>
  </sheetData>
  <mergeCells count="9">
    <mergeCell ref="AA2:AF2"/>
    <mergeCell ref="G3:H3"/>
    <mergeCell ref="I3:J3"/>
    <mergeCell ref="K3:L3"/>
    <mergeCell ref="U3:V3"/>
    <mergeCell ref="M3:N3"/>
    <mergeCell ref="O3:P3"/>
    <mergeCell ref="Q3:R3"/>
    <mergeCell ref="S3:T3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24"/>
  <sheetViews>
    <sheetView workbookViewId="0" topLeftCell="A1">
      <selection activeCell="AA24" sqref="AA24"/>
    </sheetView>
  </sheetViews>
  <sheetFormatPr defaultColWidth="9.140625" defaultRowHeight="12.75"/>
  <cols>
    <col min="1" max="1" width="4.7109375" style="6" customWidth="1"/>
    <col min="2" max="2" width="9.140625" style="8" customWidth="1"/>
    <col min="3" max="3" width="11.421875" style="8" customWidth="1"/>
    <col min="4" max="4" width="8.140625" style="6" bestFit="1" customWidth="1"/>
    <col min="5" max="5" width="22.421875" style="8" customWidth="1"/>
    <col min="6" max="6" width="21.140625" style="8" customWidth="1"/>
    <col min="7" max="7" width="3.7109375" style="6" customWidth="1"/>
    <col min="8" max="8" width="6.28125" style="6" customWidth="1"/>
    <col min="9" max="9" width="3.7109375" style="6" customWidth="1"/>
    <col min="10" max="10" width="6.28125" style="17" customWidth="1"/>
    <col min="11" max="11" width="3.7109375" style="6" customWidth="1"/>
    <col min="12" max="12" width="6.28125" style="17" customWidth="1"/>
    <col min="13" max="13" width="3.7109375" style="6" customWidth="1"/>
    <col min="14" max="14" width="6.7109375" style="17" customWidth="1"/>
    <col min="15" max="15" width="3.7109375" style="6" customWidth="1"/>
    <col min="16" max="16" width="7.8515625" style="17" customWidth="1"/>
    <col min="17" max="17" width="3.7109375" style="0" hidden="1" customWidth="1"/>
    <col min="18" max="18" width="6.28125" style="18" hidden="1" customWidth="1"/>
    <col min="19" max="19" width="3.7109375" style="6" hidden="1" customWidth="1"/>
    <col min="20" max="20" width="6.28125" style="17" hidden="1" customWidth="1"/>
    <col min="21" max="21" width="3.7109375" style="17" hidden="1" customWidth="1"/>
    <col min="22" max="22" width="8.00390625" style="17" hidden="1" customWidth="1"/>
    <col min="23" max="23" width="6.28125" style="17" customWidth="1"/>
    <col min="24" max="24" width="6.7109375" style="17" hidden="1" customWidth="1"/>
    <col min="25" max="25" width="6.28125" style="0" customWidth="1"/>
    <col min="27" max="32" width="6.28125" style="0" customWidth="1"/>
  </cols>
  <sheetData>
    <row r="1" spans="2:6" ht="23.25">
      <c r="B1" s="19" t="s">
        <v>295</v>
      </c>
      <c r="F1" s="50" t="s">
        <v>413</v>
      </c>
    </row>
    <row r="2" spans="27:32" ht="12.75">
      <c r="AA2" s="190" t="s">
        <v>565</v>
      </c>
      <c r="AB2" s="190"/>
      <c r="AC2" s="190"/>
      <c r="AD2" s="190"/>
      <c r="AE2" s="190"/>
      <c r="AF2" s="190"/>
    </row>
    <row r="3" spans="1:32" s="43" customFormat="1" ht="33.75" customHeight="1">
      <c r="A3" s="41" t="s">
        <v>87</v>
      </c>
      <c r="B3" s="41" t="s">
        <v>83</v>
      </c>
      <c r="C3" s="41" t="s">
        <v>84</v>
      </c>
      <c r="D3" s="41" t="s">
        <v>639</v>
      </c>
      <c r="E3" s="41" t="s">
        <v>85</v>
      </c>
      <c r="F3" s="41" t="s">
        <v>86</v>
      </c>
      <c r="G3" s="193" t="s">
        <v>257</v>
      </c>
      <c r="H3" s="193"/>
      <c r="I3" s="191" t="s">
        <v>77</v>
      </c>
      <c r="J3" s="192"/>
      <c r="K3" s="191" t="s">
        <v>412</v>
      </c>
      <c r="L3" s="192"/>
      <c r="M3" s="191" t="s">
        <v>77</v>
      </c>
      <c r="N3" s="192"/>
      <c r="O3" s="191" t="s">
        <v>78</v>
      </c>
      <c r="P3" s="192"/>
      <c r="Q3" s="194" t="s">
        <v>79</v>
      </c>
      <c r="R3" s="195"/>
      <c r="S3" s="193" t="s">
        <v>80</v>
      </c>
      <c r="T3" s="193"/>
      <c r="U3" s="191" t="s">
        <v>78</v>
      </c>
      <c r="V3" s="192"/>
      <c r="W3" s="42" t="s">
        <v>81</v>
      </c>
      <c r="X3" s="42" t="s">
        <v>82</v>
      </c>
      <c r="Y3" s="42" t="s">
        <v>82</v>
      </c>
      <c r="AA3" s="42" t="s">
        <v>564</v>
      </c>
      <c r="AB3" s="42" t="s">
        <v>544</v>
      </c>
      <c r="AC3" s="42" t="s">
        <v>545</v>
      </c>
      <c r="AD3" s="42" t="s">
        <v>546</v>
      </c>
      <c r="AE3" s="42" t="s">
        <v>547</v>
      </c>
      <c r="AF3" s="42" t="s">
        <v>551</v>
      </c>
    </row>
    <row r="4" spans="1:32" s="70" customFormat="1" ht="14.25" customHeight="1">
      <c r="A4" s="146">
        <v>1</v>
      </c>
      <c r="B4" s="182" t="s">
        <v>300</v>
      </c>
      <c r="C4" s="182" t="s">
        <v>189</v>
      </c>
      <c r="D4" s="183" t="s">
        <v>696</v>
      </c>
      <c r="E4" s="173" t="s">
        <v>12</v>
      </c>
      <c r="F4" s="182" t="s">
        <v>464</v>
      </c>
      <c r="G4" s="158">
        <v>3</v>
      </c>
      <c r="H4" s="172">
        <v>6</v>
      </c>
      <c r="I4" s="69">
        <v>1</v>
      </c>
      <c r="J4" s="172">
        <v>2</v>
      </c>
      <c r="K4" s="69">
        <v>1</v>
      </c>
      <c r="L4" s="172">
        <v>2</v>
      </c>
      <c r="M4" s="69">
        <v>1</v>
      </c>
      <c r="N4" s="69">
        <v>2</v>
      </c>
      <c r="O4" s="69">
        <v>1</v>
      </c>
      <c r="P4" s="69">
        <v>2</v>
      </c>
      <c r="Q4" s="157"/>
      <c r="R4" s="69">
        <v>0</v>
      </c>
      <c r="S4" s="69"/>
      <c r="T4" s="172">
        <f aca="true" t="shared" si="0" ref="T4:T9">IF(S4&gt;0,(((MAX($S$4:$S$15)-S4+1)/(MAX($S$4:$S$15)))*1000),0)</f>
        <v>0</v>
      </c>
      <c r="U4" s="69">
        <v>1</v>
      </c>
      <c r="V4" s="69">
        <v>1000</v>
      </c>
      <c r="W4" s="69">
        <f>(H4+J4+L4+N4+P4)-MAX(J4,H4,L4,N4,P4)</f>
        <v>8</v>
      </c>
      <c r="X4" s="69">
        <f>W4+MAX(N4,R4,T4)+0</f>
        <v>10</v>
      </c>
      <c r="Y4" s="98">
        <f aca="true" t="shared" si="1" ref="Y4:Y10">IF(AA4="ANO",AVERAGE(W4,AB4,AC4,AD4,AE4),W4)</f>
        <v>4.333333333333333</v>
      </c>
      <c r="Z4" s="71"/>
      <c r="AA4" s="94" t="str">
        <f aca="true" t="shared" si="2" ref="AA4:AA10">IF(AVERAGE(AB4:AE4)&lt;W4,"ANO","NE")</f>
        <v>ANO</v>
      </c>
      <c r="AB4" s="69">
        <v>3</v>
      </c>
      <c r="AC4" s="69"/>
      <c r="AD4" s="69"/>
      <c r="AE4" s="69">
        <v>2</v>
      </c>
      <c r="AF4" s="99">
        <f aca="true" t="shared" si="3" ref="AF4:AF10">AVERAGE(AB4:AE4)</f>
        <v>2.5</v>
      </c>
    </row>
    <row r="5" spans="1:32" ht="14.25" customHeight="1">
      <c r="A5" s="146">
        <v>2</v>
      </c>
      <c r="B5" s="173" t="s">
        <v>303</v>
      </c>
      <c r="C5" s="173" t="s">
        <v>11</v>
      </c>
      <c r="D5" s="160" t="s">
        <v>697</v>
      </c>
      <c r="E5" s="173" t="s">
        <v>12</v>
      </c>
      <c r="F5" s="173" t="s">
        <v>304</v>
      </c>
      <c r="G5" s="158">
        <v>7</v>
      </c>
      <c r="H5" s="172">
        <v>11</v>
      </c>
      <c r="I5" s="69">
        <v>2</v>
      </c>
      <c r="J5" s="172">
        <v>4</v>
      </c>
      <c r="K5" s="69">
        <v>3</v>
      </c>
      <c r="L5" s="172">
        <v>5</v>
      </c>
      <c r="M5" s="69">
        <v>2</v>
      </c>
      <c r="N5" s="69">
        <v>3</v>
      </c>
      <c r="O5" s="69">
        <v>0</v>
      </c>
      <c r="P5" s="69">
        <v>28</v>
      </c>
      <c r="Q5" s="157"/>
      <c r="R5" s="69">
        <v>0</v>
      </c>
      <c r="S5" s="69"/>
      <c r="T5" s="172">
        <f t="shared" si="0"/>
        <v>0</v>
      </c>
      <c r="U5" s="69">
        <v>1</v>
      </c>
      <c r="V5" s="69">
        <v>1000</v>
      </c>
      <c r="W5" s="69">
        <f aca="true" t="shared" si="4" ref="W5:W17">(H5+J5+L5+N5+P5)-MAX(J5,H5,L5,N5,P5)</f>
        <v>23</v>
      </c>
      <c r="X5" s="69"/>
      <c r="Y5" s="98">
        <f t="shared" si="1"/>
        <v>14.5</v>
      </c>
      <c r="Z5" s="71"/>
      <c r="AA5" s="94" t="str">
        <f t="shared" si="2"/>
        <v>ANO</v>
      </c>
      <c r="AB5" s="69">
        <v>6</v>
      </c>
      <c r="AC5" s="69"/>
      <c r="AD5" s="69"/>
      <c r="AE5" s="69"/>
      <c r="AF5" s="99">
        <f t="shared" si="3"/>
        <v>6</v>
      </c>
    </row>
    <row r="6" spans="1:32" ht="14.25" customHeight="1">
      <c r="A6" s="184">
        <v>3</v>
      </c>
      <c r="B6" s="173" t="s">
        <v>301</v>
      </c>
      <c r="C6" s="173" t="s">
        <v>202</v>
      </c>
      <c r="D6" s="160" t="s">
        <v>698</v>
      </c>
      <c r="E6" s="173" t="s">
        <v>302</v>
      </c>
      <c r="F6" s="173" t="s">
        <v>465</v>
      </c>
      <c r="G6" s="158">
        <v>9</v>
      </c>
      <c r="H6" s="172">
        <v>16</v>
      </c>
      <c r="I6" s="69">
        <v>3</v>
      </c>
      <c r="J6" s="172">
        <v>6</v>
      </c>
      <c r="K6" s="69">
        <v>4</v>
      </c>
      <c r="L6" s="172">
        <v>7</v>
      </c>
      <c r="M6" s="69">
        <v>3</v>
      </c>
      <c r="N6" s="69">
        <v>6</v>
      </c>
      <c r="O6" s="69">
        <v>5</v>
      </c>
      <c r="P6" s="69">
        <v>10</v>
      </c>
      <c r="Q6" s="157"/>
      <c r="R6" s="69">
        <v>0</v>
      </c>
      <c r="S6" s="69"/>
      <c r="T6" s="172">
        <f t="shared" si="0"/>
        <v>0</v>
      </c>
      <c r="U6" s="69">
        <v>1</v>
      </c>
      <c r="V6" s="69">
        <v>1000</v>
      </c>
      <c r="W6" s="69">
        <f t="shared" si="4"/>
        <v>29</v>
      </c>
      <c r="X6" s="69">
        <f aca="true" t="shared" si="5" ref="X6:X13">W6+MAX(N6,R6,T6)+0</f>
        <v>35</v>
      </c>
      <c r="Y6" s="98">
        <f>IF(AA6="ANO",AVERAGE(W6,AB6,AC6,AD6,AE6),W6)</f>
        <v>14.25</v>
      </c>
      <c r="Z6" s="71"/>
      <c r="AA6" s="94" t="str">
        <f>IF(AVERAGE(AB6:AE6)&lt;W6,"ANO","NE")</f>
        <v>ANO</v>
      </c>
      <c r="AB6" s="69">
        <v>13</v>
      </c>
      <c r="AC6" s="69"/>
      <c r="AD6" s="69">
        <v>5</v>
      </c>
      <c r="AE6" s="69">
        <v>10</v>
      </c>
      <c r="AF6" s="99">
        <f>AVERAGE(AB6:AE6)</f>
        <v>9.333333333333334</v>
      </c>
    </row>
    <row r="7" spans="1:32" ht="14.25" customHeight="1">
      <c r="A7" s="67">
        <v>4</v>
      </c>
      <c r="B7" s="58" t="s">
        <v>290</v>
      </c>
      <c r="C7" s="58" t="s">
        <v>252</v>
      </c>
      <c r="D7" s="141" t="s">
        <v>755</v>
      </c>
      <c r="E7" s="58" t="s">
        <v>305</v>
      </c>
      <c r="F7" s="22" t="s">
        <v>386</v>
      </c>
      <c r="G7" s="11">
        <v>6</v>
      </c>
      <c r="H7" s="86">
        <v>10</v>
      </c>
      <c r="I7" s="45">
        <v>0</v>
      </c>
      <c r="J7" s="86">
        <v>28</v>
      </c>
      <c r="K7" s="45">
        <v>0</v>
      </c>
      <c r="L7" s="86">
        <v>28</v>
      </c>
      <c r="M7" s="45">
        <v>0</v>
      </c>
      <c r="N7" s="45">
        <v>28</v>
      </c>
      <c r="O7" s="45">
        <v>4</v>
      </c>
      <c r="P7" s="45">
        <v>7</v>
      </c>
      <c r="Q7" s="79"/>
      <c r="R7" s="45">
        <v>0</v>
      </c>
      <c r="S7" s="45"/>
      <c r="T7" s="86">
        <f t="shared" si="0"/>
        <v>0</v>
      </c>
      <c r="U7" s="45">
        <v>1</v>
      </c>
      <c r="V7" s="45">
        <v>1000</v>
      </c>
      <c r="W7" s="45">
        <f t="shared" si="4"/>
        <v>73</v>
      </c>
      <c r="X7" s="45"/>
      <c r="Y7" s="98">
        <f t="shared" si="1"/>
        <v>27</v>
      </c>
      <c r="Z7" s="71"/>
      <c r="AA7" s="94" t="str">
        <f t="shared" si="2"/>
        <v>ANO</v>
      </c>
      <c r="AB7" s="166"/>
      <c r="AC7" s="166"/>
      <c r="AD7" s="166">
        <v>2</v>
      </c>
      <c r="AE7" s="166">
        <v>6</v>
      </c>
      <c r="AF7" s="95">
        <f t="shared" si="3"/>
        <v>4</v>
      </c>
    </row>
    <row r="8" spans="1:32" ht="14.25" customHeight="1">
      <c r="A8" s="78">
        <v>5</v>
      </c>
      <c r="B8" s="58" t="s">
        <v>296</v>
      </c>
      <c r="C8" s="58" t="s">
        <v>297</v>
      </c>
      <c r="D8" s="141"/>
      <c r="E8" s="24" t="s">
        <v>298</v>
      </c>
      <c r="F8" s="58" t="s">
        <v>299</v>
      </c>
      <c r="G8" s="11">
        <v>1</v>
      </c>
      <c r="H8" s="86">
        <v>2</v>
      </c>
      <c r="I8" s="45">
        <v>0</v>
      </c>
      <c r="J8" s="86">
        <v>28</v>
      </c>
      <c r="K8" s="45">
        <v>0</v>
      </c>
      <c r="L8" s="86">
        <v>28</v>
      </c>
      <c r="M8" s="45">
        <v>0</v>
      </c>
      <c r="N8" s="45">
        <v>28</v>
      </c>
      <c r="O8" s="45">
        <v>0</v>
      </c>
      <c r="P8" s="45">
        <v>28</v>
      </c>
      <c r="Q8" s="79"/>
      <c r="R8" s="45">
        <v>0</v>
      </c>
      <c r="S8" s="45"/>
      <c r="T8" s="86">
        <f t="shared" si="0"/>
        <v>0</v>
      </c>
      <c r="U8" s="45">
        <v>1</v>
      </c>
      <c r="V8" s="45">
        <v>1000</v>
      </c>
      <c r="W8" s="45">
        <f t="shared" si="4"/>
        <v>86</v>
      </c>
      <c r="X8" s="69">
        <f t="shared" si="5"/>
        <v>114</v>
      </c>
      <c r="Y8" s="98">
        <f>IF(AA8="ANO",AVERAGE(W8,AB8,AC8,AD8,AE8),W8)</f>
        <v>44</v>
      </c>
      <c r="Z8" s="71"/>
      <c r="AA8" s="94" t="str">
        <f>IF(AVERAGE(AB8:AE8)&lt;W8,"ANO","NE")</f>
        <v>ANO</v>
      </c>
      <c r="AB8" s="166">
        <v>2</v>
      </c>
      <c r="AC8" s="166"/>
      <c r="AD8" s="166"/>
      <c r="AE8" s="166"/>
      <c r="AF8" s="95">
        <f>AVERAGE(AB8:AE8)</f>
        <v>2</v>
      </c>
    </row>
    <row r="9" spans="1:32" ht="14.25" customHeight="1">
      <c r="A9" s="44">
        <v>6</v>
      </c>
      <c r="B9" s="3" t="s">
        <v>138</v>
      </c>
      <c r="C9" s="3" t="s">
        <v>627</v>
      </c>
      <c r="D9" s="139" t="s">
        <v>669</v>
      </c>
      <c r="E9" s="1" t="s">
        <v>136</v>
      </c>
      <c r="F9" s="10" t="s">
        <v>328</v>
      </c>
      <c r="G9" s="11">
        <v>0</v>
      </c>
      <c r="H9" s="86">
        <v>28</v>
      </c>
      <c r="I9" s="45">
        <v>0</v>
      </c>
      <c r="J9" s="86">
        <v>28</v>
      </c>
      <c r="K9" s="45">
        <v>2</v>
      </c>
      <c r="L9" s="86">
        <v>4</v>
      </c>
      <c r="M9" s="45">
        <v>0</v>
      </c>
      <c r="N9" s="45">
        <v>28</v>
      </c>
      <c r="O9" s="45">
        <v>0</v>
      </c>
      <c r="P9" s="45">
        <v>28</v>
      </c>
      <c r="Q9" s="79"/>
      <c r="R9" s="45">
        <v>0</v>
      </c>
      <c r="S9" s="45"/>
      <c r="T9" s="86">
        <f t="shared" si="0"/>
        <v>0</v>
      </c>
      <c r="U9" s="45">
        <v>1</v>
      </c>
      <c r="V9" s="45">
        <v>1000</v>
      </c>
      <c r="W9" s="45">
        <f t="shared" si="4"/>
        <v>88</v>
      </c>
      <c r="X9" s="45">
        <f t="shared" si="5"/>
        <v>116</v>
      </c>
      <c r="Y9" s="98">
        <f t="shared" si="1"/>
        <v>88</v>
      </c>
      <c r="Z9" s="71"/>
      <c r="AA9" s="94" t="str">
        <f t="shared" si="2"/>
        <v>NE</v>
      </c>
      <c r="AB9" s="166"/>
      <c r="AC9" s="166"/>
      <c r="AD9" s="166">
        <v>100</v>
      </c>
      <c r="AE9" s="166"/>
      <c r="AF9" s="95">
        <f t="shared" si="3"/>
        <v>100</v>
      </c>
    </row>
    <row r="10" spans="1:32" ht="14.25" customHeight="1">
      <c r="A10" s="67">
        <v>7</v>
      </c>
      <c r="B10" s="130" t="s">
        <v>630</v>
      </c>
      <c r="C10" s="130" t="s">
        <v>631</v>
      </c>
      <c r="D10" s="131" t="s">
        <v>454</v>
      </c>
      <c r="E10" s="131" t="s">
        <v>454</v>
      </c>
      <c r="F10" s="132" t="s">
        <v>633</v>
      </c>
      <c r="G10" s="9">
        <v>2</v>
      </c>
      <c r="H10" s="9">
        <v>4</v>
      </c>
      <c r="I10" s="9">
        <v>0</v>
      </c>
      <c r="J10" s="86">
        <v>28</v>
      </c>
      <c r="K10" s="9">
        <v>0</v>
      </c>
      <c r="L10" s="86">
        <v>28</v>
      </c>
      <c r="M10" s="9">
        <v>0</v>
      </c>
      <c r="N10" s="45">
        <v>28</v>
      </c>
      <c r="O10" s="9">
        <v>0</v>
      </c>
      <c r="P10" s="45">
        <v>28</v>
      </c>
      <c r="Q10" s="13"/>
      <c r="R10" s="115"/>
      <c r="S10" s="9"/>
      <c r="T10" s="16"/>
      <c r="U10" s="16"/>
      <c r="V10" s="16"/>
      <c r="W10" s="45">
        <f t="shared" si="4"/>
        <v>88</v>
      </c>
      <c r="X10" s="45">
        <f t="shared" si="5"/>
        <v>116</v>
      </c>
      <c r="Y10" s="98">
        <f t="shared" si="1"/>
        <v>88</v>
      </c>
      <c r="AA10" s="94" t="str">
        <f t="shared" si="2"/>
        <v>NE</v>
      </c>
      <c r="AB10" s="166"/>
      <c r="AC10" s="166"/>
      <c r="AD10" s="166">
        <v>100</v>
      </c>
      <c r="AE10" s="166"/>
      <c r="AF10" s="95">
        <f t="shared" si="3"/>
        <v>100</v>
      </c>
    </row>
    <row r="11" spans="1:32" ht="14.25" customHeight="1">
      <c r="A11" s="67">
        <v>8</v>
      </c>
      <c r="B11" s="88" t="s">
        <v>813</v>
      </c>
      <c r="C11" s="88" t="s">
        <v>178</v>
      </c>
      <c r="D11" s="129" t="s">
        <v>815</v>
      </c>
      <c r="E11" s="24" t="s">
        <v>298</v>
      </c>
      <c r="F11" s="89" t="s">
        <v>816</v>
      </c>
      <c r="G11" s="11">
        <v>0</v>
      </c>
      <c r="H11" s="86">
        <v>28</v>
      </c>
      <c r="I11" s="45">
        <v>0</v>
      </c>
      <c r="J11" s="86">
        <v>28</v>
      </c>
      <c r="K11" s="45">
        <v>0</v>
      </c>
      <c r="L11" s="86">
        <v>28</v>
      </c>
      <c r="M11" s="45">
        <v>0</v>
      </c>
      <c r="N11" s="45">
        <v>28</v>
      </c>
      <c r="O11" s="45">
        <v>2</v>
      </c>
      <c r="P11" s="45">
        <v>4</v>
      </c>
      <c r="Q11" s="79"/>
      <c r="R11" s="45">
        <v>0</v>
      </c>
      <c r="S11" s="45"/>
      <c r="T11" s="86">
        <f>IF(S11&gt;0,(((MAX($S$4:$S$15)-S11+1)/(MAX($S$4:$S$15)))*1000),0)</f>
        <v>0</v>
      </c>
      <c r="U11" s="45">
        <v>1</v>
      </c>
      <c r="V11" s="45">
        <v>1000</v>
      </c>
      <c r="W11" s="45">
        <f t="shared" si="4"/>
        <v>88</v>
      </c>
      <c r="X11" s="45">
        <f t="shared" si="5"/>
        <v>116</v>
      </c>
      <c r="Y11" s="98">
        <f aca="true" t="shared" si="6" ref="Y11:Y19">IF(AA11="ANO",AVERAGE(W11,AB11,AC11,AD11,AE11),W11)</f>
        <v>47</v>
      </c>
      <c r="Z11" s="71"/>
      <c r="AA11" s="94" t="str">
        <f aca="true" t="shared" si="7" ref="AA11:AA19">IF(AVERAGE(AB11:AE11)&lt;W11,"ANO","NE")</f>
        <v>ANO</v>
      </c>
      <c r="AB11" s="166"/>
      <c r="AC11" s="166"/>
      <c r="AD11" s="166"/>
      <c r="AE11" s="166">
        <v>6</v>
      </c>
      <c r="AF11" s="95">
        <f aca="true" t="shared" si="8" ref="AF11:AF19">AVERAGE(AB11:AE11)</f>
        <v>6</v>
      </c>
    </row>
    <row r="12" spans="1:32" ht="14.25" customHeight="1">
      <c r="A12" s="78">
        <v>9</v>
      </c>
      <c r="B12" s="88" t="s">
        <v>814</v>
      </c>
      <c r="C12" s="88" t="s">
        <v>100</v>
      </c>
      <c r="D12" s="129"/>
      <c r="E12" s="58" t="s">
        <v>818</v>
      </c>
      <c r="F12" s="89" t="s">
        <v>817</v>
      </c>
      <c r="G12" s="11">
        <v>0</v>
      </c>
      <c r="H12" s="105">
        <v>28</v>
      </c>
      <c r="I12" s="45">
        <v>0</v>
      </c>
      <c r="J12" s="86">
        <v>28</v>
      </c>
      <c r="K12" s="45">
        <v>0</v>
      </c>
      <c r="L12" s="86">
        <v>28</v>
      </c>
      <c r="M12" s="45">
        <v>0</v>
      </c>
      <c r="N12" s="45">
        <v>28</v>
      </c>
      <c r="O12" s="45">
        <v>3</v>
      </c>
      <c r="P12" s="45">
        <v>5</v>
      </c>
      <c r="Q12" s="79"/>
      <c r="R12" s="45">
        <v>0</v>
      </c>
      <c r="S12" s="45"/>
      <c r="T12" s="86">
        <f>IF(S12&gt;0,(((MAX($S$4:$S$15)-S12+1)/(MAX($S$4:$S$15)))*1000),0)</f>
        <v>0</v>
      </c>
      <c r="U12" s="45">
        <v>1</v>
      </c>
      <c r="V12" s="45">
        <v>1000</v>
      </c>
      <c r="W12" s="45">
        <f t="shared" si="4"/>
        <v>89</v>
      </c>
      <c r="X12" s="45">
        <f>W12+MAX(N12,R12,T12)+0</f>
        <v>117</v>
      </c>
      <c r="Y12" s="98">
        <f t="shared" si="6"/>
        <v>46.5</v>
      </c>
      <c r="Z12" s="71"/>
      <c r="AA12" s="94" t="str">
        <f t="shared" si="7"/>
        <v>ANO</v>
      </c>
      <c r="AB12" s="166"/>
      <c r="AC12" s="166"/>
      <c r="AD12" s="166"/>
      <c r="AE12" s="166">
        <v>4</v>
      </c>
      <c r="AF12" s="95">
        <f t="shared" si="8"/>
        <v>4</v>
      </c>
    </row>
    <row r="13" spans="1:32" ht="12.75">
      <c r="A13" s="44">
        <v>10</v>
      </c>
      <c r="B13" s="85" t="s">
        <v>452</v>
      </c>
      <c r="C13" s="85" t="s">
        <v>453</v>
      </c>
      <c r="D13" s="129" t="s">
        <v>454</v>
      </c>
      <c r="E13" s="129" t="s">
        <v>454</v>
      </c>
      <c r="F13" s="128" t="s">
        <v>634</v>
      </c>
      <c r="G13" s="9">
        <v>4</v>
      </c>
      <c r="H13" s="9">
        <v>7</v>
      </c>
      <c r="I13" s="181">
        <v>0</v>
      </c>
      <c r="J13" s="86">
        <v>28</v>
      </c>
      <c r="K13" s="9">
        <v>0</v>
      </c>
      <c r="L13" s="86">
        <v>28</v>
      </c>
      <c r="M13" s="9">
        <v>0</v>
      </c>
      <c r="N13" s="45">
        <v>28</v>
      </c>
      <c r="O13" s="9">
        <v>0</v>
      </c>
      <c r="P13" s="45">
        <v>28</v>
      </c>
      <c r="Q13" s="13"/>
      <c r="R13" s="115"/>
      <c r="S13" s="9"/>
      <c r="T13" s="16"/>
      <c r="U13" s="16"/>
      <c r="V13" s="16"/>
      <c r="W13" s="45">
        <f t="shared" si="4"/>
        <v>91</v>
      </c>
      <c r="X13" s="45">
        <f t="shared" si="5"/>
        <v>119</v>
      </c>
      <c r="Y13" s="98">
        <f t="shared" si="6"/>
        <v>91</v>
      </c>
      <c r="AA13" s="94" t="str">
        <f t="shared" si="7"/>
        <v>NE</v>
      </c>
      <c r="AB13" s="166"/>
      <c r="AC13" s="166"/>
      <c r="AD13" s="166">
        <v>100</v>
      </c>
      <c r="AE13" s="166"/>
      <c r="AF13" s="95">
        <f t="shared" si="8"/>
        <v>100</v>
      </c>
    </row>
    <row r="14" spans="1:32" ht="12.75">
      <c r="A14" s="67">
        <v>11</v>
      </c>
      <c r="B14" s="85" t="s">
        <v>459</v>
      </c>
      <c r="C14" s="85" t="s">
        <v>460</v>
      </c>
      <c r="D14" s="129" t="s">
        <v>454</v>
      </c>
      <c r="E14" s="129" t="s">
        <v>454</v>
      </c>
      <c r="F14" s="128" t="s">
        <v>635</v>
      </c>
      <c r="G14" s="9">
        <v>5</v>
      </c>
      <c r="H14" s="9">
        <v>9</v>
      </c>
      <c r="I14" s="9">
        <v>0</v>
      </c>
      <c r="J14" s="86">
        <v>28</v>
      </c>
      <c r="K14" s="9">
        <v>0</v>
      </c>
      <c r="L14" s="86">
        <v>28</v>
      </c>
      <c r="M14" s="9">
        <v>0</v>
      </c>
      <c r="N14" s="45">
        <v>28</v>
      </c>
      <c r="O14" s="9">
        <v>0</v>
      </c>
      <c r="P14" s="45">
        <v>28</v>
      </c>
      <c r="Q14" s="13"/>
      <c r="R14" s="115"/>
      <c r="S14" s="9"/>
      <c r="T14" s="16"/>
      <c r="U14" s="16"/>
      <c r="V14" s="16"/>
      <c r="W14" s="45">
        <f t="shared" si="4"/>
        <v>93</v>
      </c>
      <c r="X14" s="45">
        <f>W14+MAX(N14,R14,T14)+0</f>
        <v>121</v>
      </c>
      <c r="Y14" s="98">
        <f t="shared" si="6"/>
        <v>93</v>
      </c>
      <c r="AA14" s="94" t="str">
        <f t="shared" si="7"/>
        <v>NE</v>
      </c>
      <c r="AB14" s="166"/>
      <c r="AC14" s="166"/>
      <c r="AD14" s="166">
        <v>100</v>
      </c>
      <c r="AE14" s="166"/>
      <c r="AF14" s="95">
        <f t="shared" si="8"/>
        <v>100</v>
      </c>
    </row>
    <row r="15" spans="1:32" ht="12.75">
      <c r="A15" s="67">
        <v>12</v>
      </c>
      <c r="B15" s="58" t="s">
        <v>283</v>
      </c>
      <c r="C15" s="58" t="s">
        <v>1</v>
      </c>
      <c r="D15" s="141" t="s">
        <v>693</v>
      </c>
      <c r="E15" s="60" t="s">
        <v>136</v>
      </c>
      <c r="F15" s="58" t="s">
        <v>466</v>
      </c>
      <c r="G15" s="11">
        <v>8</v>
      </c>
      <c r="H15" s="86">
        <v>14</v>
      </c>
      <c r="I15" s="45">
        <v>0</v>
      </c>
      <c r="J15" s="86">
        <v>28</v>
      </c>
      <c r="K15" s="45">
        <v>0</v>
      </c>
      <c r="L15" s="86">
        <v>28</v>
      </c>
      <c r="M15" s="45">
        <v>0</v>
      </c>
      <c r="N15" s="45">
        <v>28</v>
      </c>
      <c r="O15" s="45">
        <v>0</v>
      </c>
      <c r="P15" s="45">
        <v>28</v>
      </c>
      <c r="Q15" s="79"/>
      <c r="R15" s="45">
        <v>0</v>
      </c>
      <c r="S15" s="45"/>
      <c r="T15" s="86">
        <f>IF(S15&gt;0,(((MAX($S$4:$S$15)-S15+1)/(MAX($S$4:$S$15)))*1000),0)</f>
        <v>0</v>
      </c>
      <c r="U15" s="45">
        <v>1</v>
      </c>
      <c r="V15" s="45">
        <v>1000</v>
      </c>
      <c r="W15" s="45">
        <f t="shared" si="4"/>
        <v>98</v>
      </c>
      <c r="X15" s="45"/>
      <c r="Y15" s="98">
        <f t="shared" si="6"/>
        <v>28.5</v>
      </c>
      <c r="Z15" s="71"/>
      <c r="AA15" s="94" t="str">
        <f t="shared" si="7"/>
        <v>ANO</v>
      </c>
      <c r="AB15" s="166"/>
      <c r="AC15" s="166">
        <v>2</v>
      </c>
      <c r="AD15" s="166">
        <v>4</v>
      </c>
      <c r="AE15" s="166">
        <v>10</v>
      </c>
      <c r="AF15" s="95">
        <f t="shared" si="8"/>
        <v>5.333333333333333</v>
      </c>
    </row>
    <row r="16" spans="1:32" ht="12.75">
      <c r="A16" s="67">
        <v>13</v>
      </c>
      <c r="B16" s="85" t="s">
        <v>632</v>
      </c>
      <c r="C16" s="85" t="s">
        <v>186</v>
      </c>
      <c r="D16" s="129" t="s">
        <v>454</v>
      </c>
      <c r="E16" s="129" t="s">
        <v>454</v>
      </c>
      <c r="F16" s="128" t="s">
        <v>636</v>
      </c>
      <c r="G16" s="9">
        <v>10</v>
      </c>
      <c r="H16" s="9">
        <v>17</v>
      </c>
      <c r="I16" s="9">
        <v>0</v>
      </c>
      <c r="J16" s="86">
        <v>28</v>
      </c>
      <c r="K16" s="9">
        <v>0</v>
      </c>
      <c r="L16" s="86">
        <v>28</v>
      </c>
      <c r="M16" s="9">
        <v>0</v>
      </c>
      <c r="N16" s="45">
        <v>28</v>
      </c>
      <c r="O16" s="9">
        <v>0</v>
      </c>
      <c r="P16" s="9">
        <v>28</v>
      </c>
      <c r="Q16" s="13"/>
      <c r="R16" s="115"/>
      <c r="S16" s="9"/>
      <c r="T16" s="16"/>
      <c r="U16" s="16"/>
      <c r="V16" s="16"/>
      <c r="W16" s="45">
        <f t="shared" si="4"/>
        <v>101</v>
      </c>
      <c r="X16" s="45">
        <f>W16+MAX(N16,R16,T16)+0</f>
        <v>129</v>
      </c>
      <c r="Y16" s="98">
        <f>IF(AA16="ANO",AVERAGE(W16,AB16,AC16,AD16,AE16),W16)</f>
        <v>100.5</v>
      </c>
      <c r="Z16" s="71"/>
      <c r="AA16" s="94" t="str">
        <f>IF(AVERAGE(AB16:AE16)&lt;W16,"ANO","NE")</f>
        <v>ANO</v>
      </c>
      <c r="AB16" s="166"/>
      <c r="AC16" s="166"/>
      <c r="AD16" s="166">
        <v>100</v>
      </c>
      <c r="AE16" s="166"/>
      <c r="AF16" s="95">
        <f>AVERAGE(AB16:AE16)</f>
        <v>100</v>
      </c>
    </row>
    <row r="17" spans="1:32" ht="12.75">
      <c r="A17" s="67">
        <v>14</v>
      </c>
      <c r="B17" s="88" t="s">
        <v>185</v>
      </c>
      <c r="C17" s="88" t="s">
        <v>186</v>
      </c>
      <c r="D17" s="129" t="s">
        <v>755</v>
      </c>
      <c r="E17" s="58" t="s">
        <v>305</v>
      </c>
      <c r="F17" s="89" t="s">
        <v>467</v>
      </c>
      <c r="G17" s="11">
        <v>11</v>
      </c>
      <c r="H17" s="86">
        <v>18</v>
      </c>
      <c r="I17" s="45">
        <v>0</v>
      </c>
      <c r="J17" s="86">
        <v>28</v>
      </c>
      <c r="K17" s="45">
        <v>0</v>
      </c>
      <c r="L17" s="86">
        <v>28</v>
      </c>
      <c r="M17" s="45">
        <v>0</v>
      </c>
      <c r="N17" s="45">
        <v>28</v>
      </c>
      <c r="O17" s="45">
        <v>0</v>
      </c>
      <c r="P17" s="45">
        <v>28</v>
      </c>
      <c r="Q17" s="79"/>
      <c r="R17" s="45">
        <v>0</v>
      </c>
      <c r="S17" s="45"/>
      <c r="T17" s="86">
        <f>IF(S17&gt;0,(((MAX($S$4:$S$15)-S17+1)/(MAX($S$4:$S$15)))*1000),0)</f>
        <v>0</v>
      </c>
      <c r="U17" s="45">
        <v>1</v>
      </c>
      <c r="V17" s="45">
        <v>1000</v>
      </c>
      <c r="W17" s="45">
        <f t="shared" si="4"/>
        <v>102</v>
      </c>
      <c r="X17" s="45">
        <f>W17+MAX(N17,R17,T17)+0</f>
        <v>130</v>
      </c>
      <c r="Y17" s="98">
        <f>IF(AA17="ANO",AVERAGE(W17,AB17,AC17,AD17,AE17),W17)</f>
        <v>101</v>
      </c>
      <c r="Z17" s="71"/>
      <c r="AA17" s="94" t="str">
        <f>IF(AVERAGE(AB17:AE17)&lt;W17,"ANO","NE")</f>
        <v>ANO</v>
      </c>
      <c r="AB17" s="166"/>
      <c r="AC17" s="166"/>
      <c r="AD17" s="166">
        <v>100</v>
      </c>
      <c r="AE17" s="166"/>
      <c r="AF17" s="95">
        <f>AVERAGE(AB17:AE17)</f>
        <v>100</v>
      </c>
    </row>
    <row r="18" spans="1:32" ht="12.75" hidden="1">
      <c r="A18" s="78">
        <v>13</v>
      </c>
      <c r="B18" s="29" t="s">
        <v>135</v>
      </c>
      <c r="C18" s="57" t="s">
        <v>123</v>
      </c>
      <c r="D18" s="44" t="s">
        <v>699</v>
      </c>
      <c r="E18" s="60" t="s">
        <v>136</v>
      </c>
      <c r="F18" s="90" t="s">
        <v>328</v>
      </c>
      <c r="G18" s="11">
        <v>0</v>
      </c>
      <c r="H18" s="86">
        <v>0</v>
      </c>
      <c r="I18" s="45">
        <v>0</v>
      </c>
      <c r="J18" s="86">
        <v>24</v>
      </c>
      <c r="K18" s="45">
        <v>0</v>
      </c>
      <c r="L18" s="86">
        <v>24</v>
      </c>
      <c r="M18" s="45">
        <v>0</v>
      </c>
      <c r="N18" s="45">
        <v>24</v>
      </c>
      <c r="O18" s="45">
        <v>0</v>
      </c>
      <c r="P18" s="45">
        <v>0</v>
      </c>
      <c r="Q18" s="79"/>
      <c r="R18" s="45">
        <v>0</v>
      </c>
      <c r="S18" s="45"/>
      <c r="T18" s="86">
        <f>IF(S18&gt;0,(((MAX($S$4:$S$15)-S18+1)/(MAX($S$4:$S$15)))*1000),0)</f>
        <v>0</v>
      </c>
      <c r="U18" s="45">
        <v>1</v>
      </c>
      <c r="V18" s="45">
        <v>1000</v>
      </c>
      <c r="W18" s="45">
        <v>0</v>
      </c>
      <c r="X18" s="45"/>
      <c r="Y18" s="98">
        <f t="shared" si="6"/>
        <v>0</v>
      </c>
      <c r="Z18" s="71"/>
      <c r="AA18" s="94" t="str">
        <f t="shared" si="7"/>
        <v>NE</v>
      </c>
      <c r="AB18" s="96">
        <v>17</v>
      </c>
      <c r="AC18" s="96"/>
      <c r="AD18" s="96"/>
      <c r="AE18" s="97"/>
      <c r="AF18" s="110">
        <f t="shared" si="8"/>
        <v>17</v>
      </c>
    </row>
    <row r="19" spans="1:32" ht="12.75" hidden="1">
      <c r="A19" s="44">
        <v>14</v>
      </c>
      <c r="B19" s="24" t="s">
        <v>306</v>
      </c>
      <c r="C19" s="24" t="s">
        <v>275</v>
      </c>
      <c r="D19" s="140" t="s">
        <v>733</v>
      </c>
      <c r="E19" s="59" t="s">
        <v>307</v>
      </c>
      <c r="F19" s="24" t="s">
        <v>308</v>
      </c>
      <c r="G19" s="11">
        <v>0</v>
      </c>
      <c r="H19" s="86">
        <v>0</v>
      </c>
      <c r="I19" s="45">
        <v>0</v>
      </c>
      <c r="J19" s="86">
        <v>24</v>
      </c>
      <c r="K19" s="45">
        <v>0</v>
      </c>
      <c r="L19" s="86">
        <v>24</v>
      </c>
      <c r="M19" s="45">
        <v>0</v>
      </c>
      <c r="N19" s="45">
        <v>24</v>
      </c>
      <c r="O19" s="45">
        <v>0</v>
      </c>
      <c r="P19" s="45">
        <v>0</v>
      </c>
      <c r="Q19" s="79"/>
      <c r="R19" s="45">
        <v>0</v>
      </c>
      <c r="S19" s="45"/>
      <c r="T19" s="86">
        <f>IF(S19&gt;0,(((MAX($S$4:$S$15)-S19+1)/(MAX($S$4:$S$15)))*1000),0)</f>
        <v>0</v>
      </c>
      <c r="U19" s="45">
        <v>1</v>
      </c>
      <c r="V19" s="45">
        <v>1000</v>
      </c>
      <c r="W19" s="45">
        <v>0</v>
      </c>
      <c r="X19" s="16">
        <f>W19+MAX(N19,R19,T19)+0</f>
        <v>24</v>
      </c>
      <c r="Y19" s="98">
        <f t="shared" si="6"/>
        <v>0</v>
      </c>
      <c r="Z19" s="71"/>
      <c r="AA19" s="94" t="str">
        <f t="shared" si="7"/>
        <v>NE</v>
      </c>
      <c r="AB19" s="96"/>
      <c r="AC19" s="96"/>
      <c r="AD19" s="96">
        <v>100</v>
      </c>
      <c r="AE19" s="97"/>
      <c r="AF19" s="110">
        <f t="shared" si="8"/>
        <v>100</v>
      </c>
    </row>
    <row r="21" ht="12.75">
      <c r="B21" s="8" t="s">
        <v>637</v>
      </c>
    </row>
    <row r="22" ht="12.75">
      <c r="B22" s="8" t="s">
        <v>638</v>
      </c>
    </row>
    <row r="23" ht="12.75">
      <c r="B23" s="8" t="s">
        <v>569</v>
      </c>
    </row>
    <row r="24" ht="12.75">
      <c r="B24" s="8" t="s">
        <v>570</v>
      </c>
    </row>
  </sheetData>
  <mergeCells count="9">
    <mergeCell ref="AA2:AF2"/>
    <mergeCell ref="G3:H3"/>
    <mergeCell ref="I3:J3"/>
    <mergeCell ref="K3:L3"/>
    <mergeCell ref="U3:V3"/>
    <mergeCell ref="M3:N3"/>
    <mergeCell ref="O3:P3"/>
    <mergeCell ref="Q3:R3"/>
    <mergeCell ref="S3:T3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/>
  <dimension ref="A1:AF23"/>
  <sheetViews>
    <sheetView workbookViewId="0" topLeftCell="A1">
      <selection activeCell="Y17" sqref="A1:Y17"/>
    </sheetView>
  </sheetViews>
  <sheetFormatPr defaultColWidth="9.140625" defaultRowHeight="12.75"/>
  <cols>
    <col min="1" max="1" width="4.7109375" style="34" customWidth="1"/>
    <col min="2" max="2" width="11.28125" style="31" customWidth="1"/>
    <col min="3" max="3" width="9.8515625" style="31" customWidth="1"/>
    <col min="4" max="4" width="8.140625" style="34" bestFit="1" customWidth="1"/>
    <col min="5" max="5" width="24.8515625" style="31" customWidth="1"/>
    <col min="6" max="6" width="15.00390625" style="31" bestFit="1" customWidth="1"/>
    <col min="7" max="7" width="3.7109375" style="34" customWidth="1"/>
    <col min="8" max="8" width="6.28125" style="34" customWidth="1"/>
    <col min="9" max="9" width="3.7109375" style="34" customWidth="1"/>
    <col min="10" max="10" width="6.28125" style="32" customWidth="1"/>
    <col min="11" max="11" width="3.7109375" style="34" customWidth="1"/>
    <col min="12" max="12" width="6.28125" style="32" customWidth="1"/>
    <col min="13" max="13" width="3.7109375" style="34" customWidth="1"/>
    <col min="14" max="14" width="6.7109375" style="32" customWidth="1"/>
    <col min="15" max="15" width="3.7109375" style="34" customWidth="1"/>
    <col min="16" max="16" width="7.57421875" style="32" customWidth="1"/>
    <col min="17" max="17" width="3.7109375" style="47" hidden="1" customWidth="1"/>
    <col min="18" max="18" width="5.57421875" style="33" hidden="1" customWidth="1"/>
    <col min="19" max="19" width="3.7109375" style="34" hidden="1" customWidth="1"/>
    <col min="20" max="20" width="6.28125" style="32" hidden="1" customWidth="1"/>
    <col min="21" max="21" width="3.7109375" style="32" hidden="1" customWidth="1"/>
    <col min="22" max="22" width="8.00390625" style="32" hidden="1" customWidth="1"/>
    <col min="23" max="23" width="6.28125" style="32" customWidth="1"/>
    <col min="24" max="24" width="7.00390625" style="32" hidden="1" customWidth="1"/>
    <col min="25" max="25" width="6.28125" style="47" customWidth="1"/>
    <col min="26" max="26" width="9.140625" style="47" customWidth="1"/>
    <col min="27" max="32" width="6.28125" style="47" customWidth="1"/>
    <col min="33" max="16384" width="9.140625" style="47" customWidth="1"/>
  </cols>
  <sheetData>
    <row r="1" spans="1:24" s="39" customFormat="1" ht="23.25">
      <c r="A1" s="36"/>
      <c r="B1" s="64" t="s">
        <v>176</v>
      </c>
      <c r="C1" s="37"/>
      <c r="D1" s="36"/>
      <c r="E1" s="37"/>
      <c r="F1" s="50" t="s">
        <v>413</v>
      </c>
      <c r="G1" s="36"/>
      <c r="H1" s="36"/>
      <c r="I1" s="36"/>
      <c r="J1" s="38"/>
      <c r="K1" s="36"/>
      <c r="L1" s="38"/>
      <c r="M1" s="36"/>
      <c r="N1" s="38"/>
      <c r="O1" s="36"/>
      <c r="P1" s="38"/>
      <c r="R1" s="40"/>
      <c r="S1" s="36"/>
      <c r="T1" s="38"/>
      <c r="U1" s="38"/>
      <c r="V1" s="38"/>
      <c r="W1" s="38"/>
      <c r="X1" s="38"/>
    </row>
    <row r="2" spans="27:32" ht="12.75">
      <c r="AA2" s="190" t="s">
        <v>565</v>
      </c>
      <c r="AB2" s="190"/>
      <c r="AC2" s="190"/>
      <c r="AD2" s="190"/>
      <c r="AE2" s="190"/>
      <c r="AF2" s="190"/>
    </row>
    <row r="3" spans="1:32" s="43" customFormat="1" ht="33.75" customHeight="1">
      <c r="A3" s="41" t="s">
        <v>87</v>
      </c>
      <c r="B3" s="41" t="s">
        <v>83</v>
      </c>
      <c r="C3" s="41" t="s">
        <v>84</v>
      </c>
      <c r="D3" s="41" t="s">
        <v>639</v>
      </c>
      <c r="E3" s="41" t="s">
        <v>85</v>
      </c>
      <c r="F3" s="41" t="s">
        <v>86</v>
      </c>
      <c r="G3" s="193" t="s">
        <v>76</v>
      </c>
      <c r="H3" s="193"/>
      <c r="I3" s="191" t="s">
        <v>77</v>
      </c>
      <c r="J3" s="192"/>
      <c r="K3" s="191" t="s">
        <v>412</v>
      </c>
      <c r="L3" s="192"/>
      <c r="M3" s="191" t="s">
        <v>77</v>
      </c>
      <c r="N3" s="192"/>
      <c r="O3" s="191" t="s">
        <v>78</v>
      </c>
      <c r="P3" s="192"/>
      <c r="Q3" s="194" t="s">
        <v>79</v>
      </c>
      <c r="R3" s="195"/>
      <c r="S3" s="193" t="s">
        <v>80</v>
      </c>
      <c r="T3" s="193"/>
      <c r="U3" s="191" t="s">
        <v>78</v>
      </c>
      <c r="V3" s="192"/>
      <c r="W3" s="42" t="s">
        <v>81</v>
      </c>
      <c r="X3" s="42" t="s">
        <v>82</v>
      </c>
      <c r="Y3" s="42" t="s">
        <v>82</v>
      </c>
      <c r="AA3" s="42" t="s">
        <v>564</v>
      </c>
      <c r="AB3" s="42" t="s">
        <v>544</v>
      </c>
      <c r="AC3" s="42" t="s">
        <v>545</v>
      </c>
      <c r="AD3" s="42" t="s">
        <v>546</v>
      </c>
      <c r="AE3" s="42" t="s">
        <v>547</v>
      </c>
      <c r="AF3" s="42" t="s">
        <v>551</v>
      </c>
    </row>
    <row r="4" spans="1:32" s="70" customFormat="1" ht="14.25" customHeight="1">
      <c r="A4" s="146">
        <v>1</v>
      </c>
      <c r="B4" s="147" t="s">
        <v>90</v>
      </c>
      <c r="C4" s="147" t="s">
        <v>91</v>
      </c>
      <c r="D4" s="148" t="s">
        <v>640</v>
      </c>
      <c r="E4" s="154" t="s">
        <v>136</v>
      </c>
      <c r="F4" s="147" t="s">
        <v>371</v>
      </c>
      <c r="G4" s="158">
        <v>1</v>
      </c>
      <c r="H4" s="159">
        <v>188.33</v>
      </c>
      <c r="I4" s="146">
        <v>1</v>
      </c>
      <c r="J4" s="159">
        <v>193.67</v>
      </c>
      <c r="K4" s="146">
        <v>1</v>
      </c>
      <c r="L4" s="159">
        <v>188.33</v>
      </c>
      <c r="M4" s="146">
        <v>0</v>
      </c>
      <c r="N4" s="159">
        <v>0</v>
      </c>
      <c r="O4" s="146">
        <v>1</v>
      </c>
      <c r="P4" s="159">
        <v>191.33</v>
      </c>
      <c r="Q4" s="146">
        <v>1</v>
      </c>
      <c r="R4" s="69">
        <v>1000</v>
      </c>
      <c r="S4" s="146">
        <v>2</v>
      </c>
      <c r="T4" s="153">
        <v>889</v>
      </c>
      <c r="U4" s="146">
        <v>1</v>
      </c>
      <c r="V4" s="153">
        <f aca="true" t="shared" si="0" ref="V4:V12">ROUND(IF(U4&gt;0,(((MAX($U$4:$U$21)-U4+1)/(MAX($U$4:$U$21)))*1000),0),0)</f>
        <v>1000</v>
      </c>
      <c r="W4" s="99">
        <f aca="true" t="shared" si="1" ref="W4:W22">((H4+J4+L4+N4+P4)-MIN(J4,H4,L4,N4,P4))/4</f>
        <v>190.41500000000002</v>
      </c>
      <c r="X4" s="69">
        <f>W4+MAX(V4,R4,T4)+1000</f>
        <v>2190.415</v>
      </c>
      <c r="Y4" s="98">
        <f aca="true" t="shared" si="2" ref="Y4:Y22">IF(AA4="ANO",AVERAGE(W4,AB4,AC4,AD4,AE4),W4)</f>
        <v>190.41500000000002</v>
      </c>
      <c r="Z4" s="71"/>
      <c r="AA4" s="94" t="str">
        <f aca="true" t="shared" si="3" ref="AA4:AA22">IF(AVERAGE(AB4:AE4)&gt;W4,"ANO","NE")</f>
        <v>NE</v>
      </c>
      <c r="AB4" s="94">
        <v>188.67</v>
      </c>
      <c r="AC4" s="94"/>
      <c r="AD4" s="94"/>
      <c r="AE4" s="98"/>
      <c r="AF4" s="99">
        <f aca="true" t="shared" si="4" ref="AF4:AF22">AVERAGE(AB4:AE4)</f>
        <v>188.67</v>
      </c>
    </row>
    <row r="5" spans="1:32" s="70" customFormat="1" ht="14.25" customHeight="1">
      <c r="A5" s="146">
        <v>2</v>
      </c>
      <c r="B5" s="155" t="s">
        <v>177</v>
      </c>
      <c r="C5" s="155" t="s">
        <v>178</v>
      </c>
      <c r="D5" s="146" t="s">
        <v>651</v>
      </c>
      <c r="E5" s="149" t="s">
        <v>12</v>
      </c>
      <c r="F5" s="150" t="s">
        <v>415</v>
      </c>
      <c r="G5" s="158">
        <v>3</v>
      </c>
      <c r="H5" s="159">
        <v>183</v>
      </c>
      <c r="I5" s="146">
        <v>5</v>
      </c>
      <c r="J5" s="159">
        <v>164</v>
      </c>
      <c r="K5" s="146">
        <v>3</v>
      </c>
      <c r="L5" s="159">
        <v>179.67</v>
      </c>
      <c r="M5" s="146">
        <v>1</v>
      </c>
      <c r="N5" s="159">
        <v>181.67</v>
      </c>
      <c r="O5" s="146">
        <v>0</v>
      </c>
      <c r="P5" s="159">
        <v>0</v>
      </c>
      <c r="Q5" s="152"/>
      <c r="R5" s="157"/>
      <c r="S5" s="146"/>
      <c r="T5" s="69"/>
      <c r="U5" s="69"/>
      <c r="V5" s="69"/>
      <c r="W5" s="99">
        <f t="shared" si="1"/>
        <v>177.08499999999998</v>
      </c>
      <c r="X5" s="69">
        <f>W5+MAX(V5,R5,T5)+333</f>
        <v>510.085</v>
      </c>
      <c r="Y5" s="98">
        <f t="shared" si="2"/>
        <v>177.08499999999998</v>
      </c>
      <c r="Z5" s="71"/>
      <c r="AA5" s="94" t="str">
        <f t="shared" si="3"/>
        <v>NE</v>
      </c>
      <c r="AB5" s="94"/>
      <c r="AC5" s="94"/>
      <c r="AD5" s="94">
        <v>0</v>
      </c>
      <c r="AE5" s="98"/>
      <c r="AF5" s="99">
        <f t="shared" si="4"/>
        <v>0</v>
      </c>
    </row>
    <row r="6" spans="1:32" s="70" customFormat="1" ht="14.25" customHeight="1">
      <c r="A6" s="146">
        <v>3</v>
      </c>
      <c r="B6" s="154" t="s">
        <v>7</v>
      </c>
      <c r="C6" s="154" t="s">
        <v>141</v>
      </c>
      <c r="D6" s="160" t="s">
        <v>644</v>
      </c>
      <c r="E6" s="154" t="s">
        <v>53</v>
      </c>
      <c r="F6" s="154" t="s">
        <v>8</v>
      </c>
      <c r="G6" s="158">
        <v>8</v>
      </c>
      <c r="H6" s="159">
        <v>168</v>
      </c>
      <c r="I6" s="146">
        <v>4</v>
      </c>
      <c r="J6" s="159">
        <v>175.33</v>
      </c>
      <c r="K6" s="146">
        <v>0</v>
      </c>
      <c r="L6" s="159">
        <v>0</v>
      </c>
      <c r="M6" s="146">
        <v>2</v>
      </c>
      <c r="N6" s="159">
        <v>174.33</v>
      </c>
      <c r="O6" s="146">
        <v>5</v>
      </c>
      <c r="P6" s="159">
        <v>175.33</v>
      </c>
      <c r="Q6" s="146"/>
      <c r="R6" s="69">
        <v>0</v>
      </c>
      <c r="S6" s="146"/>
      <c r="T6" s="153">
        <f>IF(S6&gt;0,(((MAX($S$4:$S$24)-S6+1)/(MAX($S$4:$S$24)))*1000),0)</f>
        <v>0</v>
      </c>
      <c r="U6" s="146">
        <v>6</v>
      </c>
      <c r="V6" s="153">
        <f t="shared" si="0"/>
        <v>444</v>
      </c>
      <c r="W6" s="99">
        <f t="shared" si="1"/>
        <v>173.24750000000003</v>
      </c>
      <c r="X6" s="69">
        <f>W6+MAX(V6,R6,T6)+0</f>
        <v>617.2475000000001</v>
      </c>
      <c r="Y6" s="98">
        <f t="shared" si="2"/>
        <v>174.28875000000002</v>
      </c>
      <c r="Z6" s="71"/>
      <c r="AA6" s="94" t="str">
        <f t="shared" si="3"/>
        <v>ANO</v>
      </c>
      <c r="AB6" s="94">
        <v>175.33</v>
      </c>
      <c r="AC6" s="94"/>
      <c r="AD6" s="94"/>
      <c r="AE6" s="98"/>
      <c r="AF6" s="99">
        <f t="shared" si="4"/>
        <v>175.33</v>
      </c>
    </row>
    <row r="7" spans="1:32" ht="14.25" customHeight="1">
      <c r="A7" s="78">
        <v>4</v>
      </c>
      <c r="B7" s="3" t="s">
        <v>175</v>
      </c>
      <c r="C7" s="3" t="s">
        <v>38</v>
      </c>
      <c r="D7" s="139" t="s">
        <v>643</v>
      </c>
      <c r="E7" s="1" t="s">
        <v>53</v>
      </c>
      <c r="F7" s="48" t="s">
        <v>373</v>
      </c>
      <c r="G7" s="11">
        <v>4</v>
      </c>
      <c r="H7" s="80">
        <v>178.33</v>
      </c>
      <c r="I7" s="44">
        <v>2</v>
      </c>
      <c r="J7" s="80">
        <v>180.67</v>
      </c>
      <c r="K7" s="44">
        <v>0</v>
      </c>
      <c r="L7" s="80">
        <v>0</v>
      </c>
      <c r="M7" s="44">
        <v>0</v>
      </c>
      <c r="N7" s="80">
        <v>0</v>
      </c>
      <c r="O7" s="44">
        <v>6</v>
      </c>
      <c r="P7" s="80">
        <v>185</v>
      </c>
      <c r="Q7" s="44"/>
      <c r="R7" s="45">
        <v>0</v>
      </c>
      <c r="S7" s="44">
        <v>3</v>
      </c>
      <c r="T7" s="12">
        <v>778</v>
      </c>
      <c r="U7" s="44">
        <v>2</v>
      </c>
      <c r="V7" s="12">
        <f t="shared" si="0"/>
        <v>889</v>
      </c>
      <c r="W7" s="99">
        <f t="shared" si="1"/>
        <v>136</v>
      </c>
      <c r="X7" s="69">
        <f>W7+MAX(V7,R7,T7)+0</f>
        <v>1025</v>
      </c>
      <c r="Y7" s="98">
        <f t="shared" si="2"/>
        <v>168.58499999999998</v>
      </c>
      <c r="Z7" s="71"/>
      <c r="AA7" s="94" t="str">
        <f t="shared" si="3"/>
        <v>ANO</v>
      </c>
      <c r="AB7" s="96">
        <v>183.67</v>
      </c>
      <c r="AC7" s="96"/>
      <c r="AD7" s="96">
        <v>177.67</v>
      </c>
      <c r="AE7" s="97">
        <v>177</v>
      </c>
      <c r="AF7" s="95">
        <f t="shared" si="4"/>
        <v>179.44666666666663</v>
      </c>
    </row>
    <row r="8" spans="1:32" ht="14.25" customHeight="1">
      <c r="A8" s="44">
        <v>5</v>
      </c>
      <c r="B8" s="3" t="s">
        <v>164</v>
      </c>
      <c r="C8" s="3" t="s">
        <v>165</v>
      </c>
      <c r="D8" s="139" t="s">
        <v>648</v>
      </c>
      <c r="E8" s="1" t="s">
        <v>163</v>
      </c>
      <c r="F8" s="3" t="s">
        <v>169</v>
      </c>
      <c r="G8" s="11">
        <v>7</v>
      </c>
      <c r="H8" s="80">
        <v>172.67</v>
      </c>
      <c r="I8" s="44">
        <v>0</v>
      </c>
      <c r="J8" s="80">
        <v>0</v>
      </c>
      <c r="K8" s="44">
        <v>0</v>
      </c>
      <c r="L8" s="80">
        <v>0</v>
      </c>
      <c r="M8" s="44">
        <v>4</v>
      </c>
      <c r="N8" s="80">
        <v>171.33</v>
      </c>
      <c r="O8" s="44">
        <v>7</v>
      </c>
      <c r="P8" s="80">
        <v>168.67</v>
      </c>
      <c r="Q8" s="44">
        <v>8</v>
      </c>
      <c r="R8" s="45">
        <v>417</v>
      </c>
      <c r="S8" s="44"/>
      <c r="T8" s="12">
        <f>IF(S8&gt;0,(((MAX($S$4:$S$24)-S8+1)/(MAX($S$4:$S$24)))*1000),0)</f>
        <v>0</v>
      </c>
      <c r="U8" s="44">
        <v>9</v>
      </c>
      <c r="V8" s="12">
        <f t="shared" si="0"/>
        <v>111</v>
      </c>
      <c r="W8" s="99">
        <f t="shared" si="1"/>
        <v>128.1675</v>
      </c>
      <c r="X8" s="45">
        <f>W8+MAX(V8,R8,T8)+0</f>
        <v>545.1675</v>
      </c>
      <c r="Y8" s="98">
        <f t="shared" si="2"/>
        <v>163.376875</v>
      </c>
      <c r="Z8" s="71"/>
      <c r="AA8" s="94" t="str">
        <f t="shared" si="3"/>
        <v>ANO</v>
      </c>
      <c r="AB8" s="96"/>
      <c r="AC8" s="96">
        <v>174</v>
      </c>
      <c r="AD8" s="96">
        <v>178</v>
      </c>
      <c r="AE8" s="97">
        <v>173.34</v>
      </c>
      <c r="AF8" s="95">
        <f t="shared" si="4"/>
        <v>175.11333333333334</v>
      </c>
    </row>
    <row r="9" spans="1:32" ht="14.25" customHeight="1">
      <c r="A9" s="44">
        <v>6</v>
      </c>
      <c r="B9" s="3" t="s">
        <v>161</v>
      </c>
      <c r="C9" s="3" t="s">
        <v>162</v>
      </c>
      <c r="D9" s="139" t="s">
        <v>649</v>
      </c>
      <c r="E9" s="1" t="s">
        <v>163</v>
      </c>
      <c r="F9" s="3" t="s">
        <v>375</v>
      </c>
      <c r="G9" s="11">
        <v>9</v>
      </c>
      <c r="H9" s="80">
        <v>166.33</v>
      </c>
      <c r="I9" s="44">
        <v>0</v>
      </c>
      <c r="J9" s="80">
        <v>0</v>
      </c>
      <c r="K9" s="44">
        <v>0</v>
      </c>
      <c r="L9" s="80">
        <v>0</v>
      </c>
      <c r="M9" s="44">
        <v>6</v>
      </c>
      <c r="N9" s="80">
        <v>170.33</v>
      </c>
      <c r="O9" s="44">
        <v>9</v>
      </c>
      <c r="P9" s="80">
        <v>165.67</v>
      </c>
      <c r="Q9" s="44">
        <v>4</v>
      </c>
      <c r="R9" s="45">
        <v>750</v>
      </c>
      <c r="S9" s="44"/>
      <c r="T9" s="12">
        <f>IF(S9&gt;0,(((MAX($S$4:$S$24)-S9+1)/(MAX($S$4:$S$24)))*1000),0)</f>
        <v>0</v>
      </c>
      <c r="U9" s="44">
        <v>8</v>
      </c>
      <c r="V9" s="12">
        <f t="shared" si="0"/>
        <v>222</v>
      </c>
      <c r="W9" s="99">
        <f t="shared" si="1"/>
        <v>125.58250000000001</v>
      </c>
      <c r="X9" s="45"/>
      <c r="Y9" s="98">
        <f t="shared" si="2"/>
        <v>164.980625</v>
      </c>
      <c r="Z9" s="71"/>
      <c r="AA9" s="94" t="str">
        <f t="shared" si="3"/>
        <v>ANO</v>
      </c>
      <c r="AB9" s="96"/>
      <c r="AC9" s="96">
        <v>175.34</v>
      </c>
      <c r="AD9" s="96">
        <v>177.33</v>
      </c>
      <c r="AE9" s="97">
        <v>181.67</v>
      </c>
      <c r="AF9" s="95">
        <f t="shared" si="4"/>
        <v>178.11333333333334</v>
      </c>
    </row>
    <row r="10" spans="1:32" ht="14.25" customHeight="1">
      <c r="A10" s="78">
        <v>7</v>
      </c>
      <c r="B10" s="3" t="s">
        <v>159</v>
      </c>
      <c r="C10" s="3" t="s">
        <v>160</v>
      </c>
      <c r="D10" s="139" t="s">
        <v>642</v>
      </c>
      <c r="E10" s="1" t="s">
        <v>136</v>
      </c>
      <c r="F10" s="3" t="s">
        <v>167</v>
      </c>
      <c r="G10" s="11">
        <v>11</v>
      </c>
      <c r="H10" s="80">
        <v>90.33</v>
      </c>
      <c r="I10" s="44">
        <v>3</v>
      </c>
      <c r="J10" s="80">
        <v>176.67</v>
      </c>
      <c r="K10" s="44">
        <v>2</v>
      </c>
      <c r="L10" s="80">
        <v>180</v>
      </c>
      <c r="M10" s="44">
        <v>0</v>
      </c>
      <c r="N10" s="80">
        <v>0</v>
      </c>
      <c r="O10" s="44">
        <v>0</v>
      </c>
      <c r="P10" s="80">
        <v>0</v>
      </c>
      <c r="Q10" s="44">
        <v>3</v>
      </c>
      <c r="R10" s="45">
        <v>833</v>
      </c>
      <c r="S10" s="44">
        <v>4</v>
      </c>
      <c r="T10" s="12">
        <v>667</v>
      </c>
      <c r="U10" s="44">
        <v>3</v>
      </c>
      <c r="V10" s="12">
        <f t="shared" si="0"/>
        <v>778</v>
      </c>
      <c r="W10" s="99">
        <f t="shared" si="1"/>
        <v>111.75</v>
      </c>
      <c r="X10" s="45">
        <f>W10+MAX(V10,R10,T10)+0</f>
        <v>944.75</v>
      </c>
      <c r="Y10" s="98">
        <f t="shared" si="2"/>
        <v>145.70499999999998</v>
      </c>
      <c r="Z10" s="71"/>
      <c r="AA10" s="94" t="str">
        <f t="shared" si="3"/>
        <v>ANO</v>
      </c>
      <c r="AB10" s="96">
        <v>179.66</v>
      </c>
      <c r="AC10" s="96"/>
      <c r="AD10" s="96"/>
      <c r="AE10" s="97"/>
      <c r="AF10" s="95">
        <f t="shared" si="4"/>
        <v>179.66</v>
      </c>
    </row>
    <row r="11" spans="1:32" ht="14.25" customHeight="1">
      <c r="A11" s="44">
        <v>8</v>
      </c>
      <c r="B11" s="49" t="s">
        <v>320</v>
      </c>
      <c r="C11" s="49" t="s">
        <v>8</v>
      </c>
      <c r="D11" s="44" t="s">
        <v>645</v>
      </c>
      <c r="E11" s="1" t="s">
        <v>205</v>
      </c>
      <c r="F11" s="49" t="s">
        <v>196</v>
      </c>
      <c r="G11" s="11">
        <v>12</v>
      </c>
      <c r="H11" s="80">
        <v>63</v>
      </c>
      <c r="I11" s="44">
        <v>6</v>
      </c>
      <c r="J11" s="80">
        <v>156</v>
      </c>
      <c r="K11" s="44">
        <v>0</v>
      </c>
      <c r="L11" s="80">
        <v>0</v>
      </c>
      <c r="M11" s="44">
        <v>7</v>
      </c>
      <c r="N11" s="80">
        <v>158</v>
      </c>
      <c r="O11" s="44">
        <v>0</v>
      </c>
      <c r="P11" s="80">
        <v>0</v>
      </c>
      <c r="Q11" s="46"/>
      <c r="R11" s="45">
        <v>0</v>
      </c>
      <c r="S11" s="44"/>
      <c r="T11" s="45">
        <v>0</v>
      </c>
      <c r="U11" s="44">
        <v>0</v>
      </c>
      <c r="V11" s="12">
        <f t="shared" si="0"/>
        <v>0</v>
      </c>
      <c r="W11" s="99">
        <f t="shared" si="1"/>
        <v>94.25</v>
      </c>
      <c r="X11" s="45">
        <f>W11+MAX(V11,R11,T11)+0</f>
        <v>94.25</v>
      </c>
      <c r="Y11" s="98">
        <f t="shared" si="2"/>
        <v>94.25</v>
      </c>
      <c r="Z11" s="71"/>
      <c r="AA11" s="94" t="str">
        <f t="shared" si="3"/>
        <v>NE</v>
      </c>
      <c r="AB11" s="96"/>
      <c r="AC11" s="96"/>
      <c r="AD11" s="96">
        <v>0</v>
      </c>
      <c r="AE11" s="97"/>
      <c r="AF11" s="95">
        <f t="shared" si="4"/>
        <v>0</v>
      </c>
    </row>
    <row r="12" spans="1:32" ht="14.25" customHeight="1">
      <c r="A12" s="44">
        <v>9</v>
      </c>
      <c r="B12" s="3" t="s">
        <v>173</v>
      </c>
      <c r="C12" s="3" t="s">
        <v>28</v>
      </c>
      <c r="D12" s="139" t="s">
        <v>641</v>
      </c>
      <c r="E12" s="1" t="s">
        <v>53</v>
      </c>
      <c r="F12" s="3" t="s">
        <v>172</v>
      </c>
      <c r="G12" s="11">
        <v>2</v>
      </c>
      <c r="H12" s="80">
        <v>183.67</v>
      </c>
      <c r="I12" s="44">
        <v>0</v>
      </c>
      <c r="J12" s="80">
        <v>0</v>
      </c>
      <c r="K12" s="44">
        <v>0</v>
      </c>
      <c r="L12" s="80">
        <v>0</v>
      </c>
      <c r="M12" s="44">
        <v>0</v>
      </c>
      <c r="N12" s="80">
        <v>0</v>
      </c>
      <c r="O12" s="44">
        <v>3</v>
      </c>
      <c r="P12" s="80">
        <v>183.67</v>
      </c>
      <c r="Q12" s="44"/>
      <c r="R12" s="45">
        <v>0</v>
      </c>
      <c r="S12" s="44">
        <v>1</v>
      </c>
      <c r="T12" s="12">
        <v>1000</v>
      </c>
      <c r="U12" s="44">
        <v>0</v>
      </c>
      <c r="V12" s="12">
        <f t="shared" si="0"/>
        <v>0</v>
      </c>
      <c r="W12" s="99">
        <f t="shared" si="1"/>
        <v>91.835</v>
      </c>
      <c r="X12" s="45">
        <f aca="true" t="shared" si="5" ref="X12:X18">W12+MAX(V12,R12,T12)+0</f>
        <v>1091.835</v>
      </c>
      <c r="Y12" s="98">
        <f t="shared" si="2"/>
        <v>140.7525</v>
      </c>
      <c r="Z12" s="71"/>
      <c r="AA12" s="94" t="str">
        <f t="shared" si="3"/>
        <v>ANO</v>
      </c>
      <c r="AB12" s="96">
        <v>189.67</v>
      </c>
      <c r="AC12" s="96"/>
      <c r="AD12" s="96"/>
      <c r="AE12" s="97"/>
      <c r="AF12" s="95">
        <f t="shared" si="4"/>
        <v>189.67</v>
      </c>
    </row>
    <row r="13" spans="1:32" ht="14.25" customHeight="1">
      <c r="A13" s="78">
        <v>10</v>
      </c>
      <c r="B13" s="49" t="s">
        <v>601</v>
      </c>
      <c r="C13" s="49" t="s">
        <v>602</v>
      </c>
      <c r="D13" s="44" t="s">
        <v>652</v>
      </c>
      <c r="E13" s="4" t="s">
        <v>15</v>
      </c>
      <c r="F13" s="49" t="s">
        <v>603</v>
      </c>
      <c r="G13" s="11">
        <v>0</v>
      </c>
      <c r="H13" s="80">
        <v>0</v>
      </c>
      <c r="I13" s="44">
        <v>0</v>
      </c>
      <c r="J13" s="80">
        <v>0</v>
      </c>
      <c r="K13" s="44">
        <v>4</v>
      </c>
      <c r="L13" s="80">
        <v>165.67</v>
      </c>
      <c r="M13" s="44">
        <v>0</v>
      </c>
      <c r="N13" s="80">
        <v>0</v>
      </c>
      <c r="O13" s="44">
        <v>4</v>
      </c>
      <c r="P13" s="80">
        <v>182</v>
      </c>
      <c r="Q13" s="44">
        <v>5</v>
      </c>
      <c r="R13" s="45">
        <v>667</v>
      </c>
      <c r="S13" s="44">
        <v>7</v>
      </c>
      <c r="T13" s="12">
        <v>333</v>
      </c>
      <c r="U13" s="44">
        <v>5</v>
      </c>
      <c r="V13" s="12">
        <f aca="true" t="shared" si="6" ref="V13:V23">ROUND(IF(U13&gt;0,(((MAX($U$4:$U$21)-U13+1)/(MAX($U$4:$U$21)))*1000),0),0)</f>
        <v>556</v>
      </c>
      <c r="W13" s="99">
        <f t="shared" si="1"/>
        <v>86.91749999999999</v>
      </c>
      <c r="X13" s="45">
        <f t="shared" si="5"/>
        <v>753.9175</v>
      </c>
      <c r="Y13" s="98">
        <f t="shared" si="2"/>
        <v>86.91749999999999</v>
      </c>
      <c r="AA13" s="94" t="str">
        <f t="shared" si="3"/>
        <v>NE</v>
      </c>
      <c r="AB13" s="96"/>
      <c r="AC13" s="96"/>
      <c r="AD13" s="96">
        <v>0</v>
      </c>
      <c r="AE13" s="97"/>
      <c r="AF13" s="95">
        <f t="shared" si="4"/>
        <v>0</v>
      </c>
    </row>
    <row r="14" spans="1:32" ht="14.25" customHeight="1">
      <c r="A14" s="44">
        <v>11</v>
      </c>
      <c r="B14" s="49" t="s">
        <v>72</v>
      </c>
      <c r="C14" s="49" t="s">
        <v>63</v>
      </c>
      <c r="D14" s="44" t="s">
        <v>646</v>
      </c>
      <c r="E14" s="1" t="s">
        <v>53</v>
      </c>
      <c r="F14" s="15" t="s">
        <v>414</v>
      </c>
      <c r="G14" s="11">
        <v>5</v>
      </c>
      <c r="H14" s="80">
        <v>176</v>
      </c>
      <c r="I14" s="44">
        <v>0</v>
      </c>
      <c r="J14" s="80">
        <v>0</v>
      </c>
      <c r="K14" s="44">
        <v>0</v>
      </c>
      <c r="L14" s="80">
        <v>0</v>
      </c>
      <c r="M14" s="44">
        <v>0</v>
      </c>
      <c r="N14" s="80">
        <v>0</v>
      </c>
      <c r="O14" s="44">
        <v>10</v>
      </c>
      <c r="P14" s="80">
        <v>165.33</v>
      </c>
      <c r="Q14" s="46"/>
      <c r="R14" s="79"/>
      <c r="S14" s="44"/>
      <c r="T14" s="45"/>
      <c r="U14" s="45"/>
      <c r="V14" s="45"/>
      <c r="W14" s="99">
        <f t="shared" si="1"/>
        <v>85.33250000000001</v>
      </c>
      <c r="X14" s="45">
        <f t="shared" si="5"/>
        <v>85.33250000000001</v>
      </c>
      <c r="Y14" s="98">
        <f t="shared" si="2"/>
        <v>147.11083333333332</v>
      </c>
      <c r="Z14" s="71"/>
      <c r="AA14" s="94" t="str">
        <f t="shared" si="3"/>
        <v>ANO</v>
      </c>
      <c r="AB14" s="96"/>
      <c r="AC14" s="96"/>
      <c r="AD14" s="96">
        <v>176.33</v>
      </c>
      <c r="AE14" s="97">
        <v>179.67</v>
      </c>
      <c r="AF14" s="95">
        <f t="shared" si="4"/>
        <v>178</v>
      </c>
    </row>
    <row r="15" spans="1:32" ht="14.25" customHeight="1">
      <c r="A15" s="44">
        <v>12</v>
      </c>
      <c r="B15" s="3" t="s">
        <v>173</v>
      </c>
      <c r="C15" s="3" t="s">
        <v>174</v>
      </c>
      <c r="D15" s="139" t="s">
        <v>650</v>
      </c>
      <c r="E15" s="1" t="s">
        <v>53</v>
      </c>
      <c r="F15" s="3" t="s">
        <v>168</v>
      </c>
      <c r="G15" s="11">
        <v>10</v>
      </c>
      <c r="H15" s="80">
        <v>155.67</v>
      </c>
      <c r="I15" s="44">
        <v>0</v>
      </c>
      <c r="J15" s="80">
        <v>0</v>
      </c>
      <c r="K15" s="44">
        <v>0</v>
      </c>
      <c r="L15" s="80">
        <v>0</v>
      </c>
      <c r="M15" s="44">
        <v>0</v>
      </c>
      <c r="N15" s="80">
        <v>0</v>
      </c>
      <c r="O15" s="44">
        <v>6</v>
      </c>
      <c r="P15" s="80">
        <v>169.33</v>
      </c>
      <c r="Q15" s="44">
        <v>5</v>
      </c>
      <c r="R15" s="45">
        <v>667</v>
      </c>
      <c r="S15" s="44">
        <v>7</v>
      </c>
      <c r="T15" s="12">
        <v>333</v>
      </c>
      <c r="U15" s="44">
        <v>5</v>
      </c>
      <c r="V15" s="12">
        <f t="shared" si="6"/>
        <v>556</v>
      </c>
      <c r="W15" s="99">
        <f t="shared" si="1"/>
        <v>81.25</v>
      </c>
      <c r="X15" s="45">
        <f t="shared" si="5"/>
        <v>748.25</v>
      </c>
      <c r="Y15" s="98">
        <f t="shared" si="2"/>
        <v>141.97333333333333</v>
      </c>
      <c r="Z15" s="71"/>
      <c r="AA15" s="94" t="str">
        <f t="shared" si="3"/>
        <v>ANO</v>
      </c>
      <c r="AB15" s="96"/>
      <c r="AC15" s="96"/>
      <c r="AD15" s="96">
        <v>170.34</v>
      </c>
      <c r="AE15" s="97">
        <v>174.33</v>
      </c>
      <c r="AF15" s="95">
        <f t="shared" si="4"/>
        <v>172.335</v>
      </c>
    </row>
    <row r="16" spans="1:32" ht="14.25" customHeight="1">
      <c r="A16" s="78">
        <v>13</v>
      </c>
      <c r="B16" s="3" t="s">
        <v>48</v>
      </c>
      <c r="C16" s="3" t="s">
        <v>34</v>
      </c>
      <c r="D16" s="139" t="s">
        <v>647</v>
      </c>
      <c r="E16" s="1" t="s">
        <v>2</v>
      </c>
      <c r="F16" s="5" t="s">
        <v>374</v>
      </c>
      <c r="G16" s="11">
        <v>6</v>
      </c>
      <c r="H16" s="80">
        <v>173.67</v>
      </c>
      <c r="I16" s="44">
        <v>0</v>
      </c>
      <c r="J16" s="80">
        <v>0</v>
      </c>
      <c r="K16" s="44">
        <v>0</v>
      </c>
      <c r="L16" s="80">
        <v>0</v>
      </c>
      <c r="M16" s="44">
        <v>0</v>
      </c>
      <c r="N16" s="80">
        <v>0</v>
      </c>
      <c r="O16" s="44">
        <v>0</v>
      </c>
      <c r="P16" s="80">
        <v>0</v>
      </c>
      <c r="Q16" s="44"/>
      <c r="R16" s="45">
        <v>0</v>
      </c>
      <c r="S16" s="44"/>
      <c r="T16" s="12">
        <f>IF(S16&gt;0,(((MAX($S$4:$S$24)-S16+1)/(MAX($S$4:$S$24)))*1000),0)</f>
        <v>0</v>
      </c>
      <c r="U16" s="44">
        <v>0</v>
      </c>
      <c r="V16" s="12">
        <f t="shared" si="6"/>
        <v>0</v>
      </c>
      <c r="W16" s="99">
        <f t="shared" si="1"/>
        <v>43.4175</v>
      </c>
      <c r="X16" s="45">
        <f t="shared" si="5"/>
        <v>43.4175</v>
      </c>
      <c r="Y16" s="98">
        <f t="shared" si="2"/>
        <v>43.4175</v>
      </c>
      <c r="Z16" s="71"/>
      <c r="AA16" s="94" t="str">
        <f t="shared" si="3"/>
        <v>NE</v>
      </c>
      <c r="AB16" s="96"/>
      <c r="AC16" s="96"/>
      <c r="AD16" s="96">
        <v>0</v>
      </c>
      <c r="AE16" s="97"/>
      <c r="AF16" s="95">
        <f t="shared" si="4"/>
        <v>0</v>
      </c>
    </row>
    <row r="17" spans="1:32" ht="14.25" customHeight="1">
      <c r="A17" s="44">
        <v>14</v>
      </c>
      <c r="B17" s="49" t="s">
        <v>792</v>
      </c>
      <c r="C17" s="49" t="s">
        <v>126</v>
      </c>
      <c r="D17" s="44" t="s">
        <v>755</v>
      </c>
      <c r="E17" s="1" t="s">
        <v>370</v>
      </c>
      <c r="F17" s="49" t="s">
        <v>793</v>
      </c>
      <c r="G17" s="44">
        <v>0</v>
      </c>
      <c r="H17" s="82">
        <v>0</v>
      </c>
      <c r="I17" s="44">
        <v>0</v>
      </c>
      <c r="J17" s="82">
        <v>0</v>
      </c>
      <c r="K17" s="44">
        <v>0</v>
      </c>
      <c r="L17" s="82">
        <v>0</v>
      </c>
      <c r="M17" s="44">
        <v>0</v>
      </c>
      <c r="N17" s="82">
        <v>0</v>
      </c>
      <c r="O17" s="44">
        <v>8</v>
      </c>
      <c r="P17" s="82">
        <v>167</v>
      </c>
      <c r="Q17" s="46"/>
      <c r="R17" s="79"/>
      <c r="S17" s="44"/>
      <c r="T17" s="45"/>
      <c r="U17" s="45"/>
      <c r="V17" s="45"/>
      <c r="W17" s="99">
        <f t="shared" si="1"/>
        <v>41.75</v>
      </c>
      <c r="X17" s="45"/>
      <c r="Y17" s="98">
        <f t="shared" si="2"/>
        <v>41.75</v>
      </c>
      <c r="AA17" s="94" t="str">
        <f t="shared" si="3"/>
        <v>NE</v>
      </c>
      <c r="AB17" s="96"/>
      <c r="AC17" s="96"/>
      <c r="AD17" s="96">
        <v>0</v>
      </c>
      <c r="AE17" s="97"/>
      <c r="AF17" s="95">
        <f t="shared" si="4"/>
        <v>0</v>
      </c>
    </row>
    <row r="18" spans="1:32" ht="14.25" customHeight="1" hidden="1">
      <c r="A18" s="44">
        <v>15</v>
      </c>
      <c r="B18" s="3" t="s">
        <v>71</v>
      </c>
      <c r="C18" s="3" t="s">
        <v>4</v>
      </c>
      <c r="D18" s="139" t="s">
        <v>653</v>
      </c>
      <c r="E18" s="48" t="s">
        <v>75</v>
      </c>
      <c r="F18" s="48" t="s">
        <v>372</v>
      </c>
      <c r="G18" s="11">
        <v>0</v>
      </c>
      <c r="H18" s="80">
        <v>0</v>
      </c>
      <c r="I18" s="44">
        <v>0</v>
      </c>
      <c r="J18" s="80">
        <v>0</v>
      </c>
      <c r="K18" s="44">
        <v>0</v>
      </c>
      <c r="L18" s="80">
        <v>0</v>
      </c>
      <c r="M18" s="44">
        <v>0</v>
      </c>
      <c r="N18" s="80">
        <v>0</v>
      </c>
      <c r="O18" s="44">
        <v>0</v>
      </c>
      <c r="P18" s="80">
        <v>0</v>
      </c>
      <c r="Q18" s="46"/>
      <c r="R18" s="45">
        <v>0</v>
      </c>
      <c r="S18" s="44"/>
      <c r="T18" s="12">
        <f>IF(S18&gt;0,(((MAX($S$4:$S$24)-S18+1)/(MAX($S$4:$S$24)))*1000),0)</f>
        <v>0</v>
      </c>
      <c r="U18" s="44">
        <v>4</v>
      </c>
      <c r="V18" s="12">
        <f t="shared" si="6"/>
        <v>667</v>
      </c>
      <c r="W18" s="99">
        <f t="shared" si="1"/>
        <v>0</v>
      </c>
      <c r="X18" s="45">
        <f t="shared" si="5"/>
        <v>667</v>
      </c>
      <c r="Y18" s="98">
        <f t="shared" si="2"/>
        <v>0</v>
      </c>
      <c r="Z18" s="71"/>
      <c r="AA18" s="94" t="str">
        <f t="shared" si="3"/>
        <v>NE</v>
      </c>
      <c r="AB18" s="96"/>
      <c r="AC18" s="96"/>
      <c r="AD18" s="96">
        <v>0</v>
      </c>
      <c r="AE18" s="97"/>
      <c r="AF18" s="95">
        <f t="shared" si="4"/>
        <v>0</v>
      </c>
    </row>
    <row r="19" spans="1:32" ht="14.25" customHeight="1" hidden="1">
      <c r="A19" s="78">
        <v>16</v>
      </c>
      <c r="B19" s="49" t="s">
        <v>243</v>
      </c>
      <c r="C19" s="49" t="s">
        <v>189</v>
      </c>
      <c r="D19" s="44" t="s">
        <v>755</v>
      </c>
      <c r="E19" s="1" t="s">
        <v>370</v>
      </c>
      <c r="F19" s="29" t="s">
        <v>198</v>
      </c>
      <c r="G19" s="11">
        <v>0</v>
      </c>
      <c r="H19" s="80">
        <v>0</v>
      </c>
      <c r="I19" s="44">
        <v>0</v>
      </c>
      <c r="J19" s="80">
        <v>0</v>
      </c>
      <c r="K19" s="44">
        <v>0</v>
      </c>
      <c r="L19" s="80">
        <v>0</v>
      </c>
      <c r="M19" s="44">
        <v>0</v>
      </c>
      <c r="N19" s="80">
        <v>0</v>
      </c>
      <c r="O19" s="44">
        <v>0</v>
      </c>
      <c r="P19" s="80">
        <v>0</v>
      </c>
      <c r="Q19" s="46"/>
      <c r="R19" s="45">
        <v>0</v>
      </c>
      <c r="S19" s="44"/>
      <c r="T19" s="45">
        <v>0</v>
      </c>
      <c r="U19" s="44">
        <v>7</v>
      </c>
      <c r="V19" s="12">
        <f t="shared" si="6"/>
        <v>333</v>
      </c>
      <c r="W19" s="99">
        <f t="shared" si="1"/>
        <v>0</v>
      </c>
      <c r="X19" s="45"/>
      <c r="Y19" s="98">
        <f t="shared" si="2"/>
        <v>0</v>
      </c>
      <c r="Z19" s="71"/>
      <c r="AA19" s="94" t="str">
        <f t="shared" si="3"/>
        <v>NE</v>
      </c>
      <c r="AB19" s="96"/>
      <c r="AC19" s="96"/>
      <c r="AD19" s="96">
        <v>0</v>
      </c>
      <c r="AE19" s="97"/>
      <c r="AF19" s="95">
        <f t="shared" si="4"/>
        <v>0</v>
      </c>
    </row>
    <row r="20" spans="1:32" ht="12.75" customHeight="1" hidden="1">
      <c r="A20" s="44">
        <v>17</v>
      </c>
      <c r="B20" s="1" t="s">
        <v>166</v>
      </c>
      <c r="C20" s="1" t="s">
        <v>100</v>
      </c>
      <c r="D20" s="140"/>
      <c r="E20" s="1" t="s">
        <v>57</v>
      </c>
      <c r="F20" s="1" t="s">
        <v>170</v>
      </c>
      <c r="G20" s="11">
        <v>0</v>
      </c>
      <c r="H20" s="80">
        <v>0</v>
      </c>
      <c r="I20" s="44">
        <v>0</v>
      </c>
      <c r="J20" s="80">
        <v>0</v>
      </c>
      <c r="K20" s="44">
        <v>0</v>
      </c>
      <c r="L20" s="80">
        <v>0</v>
      </c>
      <c r="M20" s="44">
        <v>0</v>
      </c>
      <c r="N20" s="80">
        <v>0</v>
      </c>
      <c r="O20" s="44">
        <v>0</v>
      </c>
      <c r="P20" s="80">
        <v>0</v>
      </c>
      <c r="Q20" s="46"/>
      <c r="R20" s="45">
        <v>0</v>
      </c>
      <c r="S20" s="44"/>
      <c r="T20" s="12">
        <f>IF(S20&gt;0,(((MAX($S$4:$S$24)-S20+1)/(MAX($S$4:$S$24)))*1000),0)</f>
        <v>0</v>
      </c>
      <c r="U20" s="44">
        <v>0</v>
      </c>
      <c r="V20" s="12">
        <f t="shared" si="6"/>
        <v>0</v>
      </c>
      <c r="W20" s="99">
        <f t="shared" si="1"/>
        <v>0</v>
      </c>
      <c r="X20" s="32">
        <f>W20+MAX(V20,R20,T20)+0</f>
        <v>0</v>
      </c>
      <c r="Y20" s="98">
        <f t="shared" si="2"/>
        <v>0</v>
      </c>
      <c r="Z20" s="71"/>
      <c r="AA20" s="94" t="str">
        <f t="shared" si="3"/>
        <v>NE</v>
      </c>
      <c r="AB20" s="96"/>
      <c r="AC20" s="96"/>
      <c r="AD20" s="96">
        <v>0</v>
      </c>
      <c r="AE20" s="97"/>
      <c r="AF20" s="95">
        <f t="shared" si="4"/>
        <v>0</v>
      </c>
    </row>
    <row r="21" spans="1:32" ht="12.75" customHeight="1" hidden="1">
      <c r="A21" s="44">
        <v>18</v>
      </c>
      <c r="B21" s="1" t="s">
        <v>30</v>
      </c>
      <c r="C21" s="1" t="s">
        <v>8</v>
      </c>
      <c r="D21" s="140" t="s">
        <v>654</v>
      </c>
      <c r="E21" s="1" t="s">
        <v>31</v>
      </c>
      <c r="F21" s="1" t="s">
        <v>171</v>
      </c>
      <c r="G21" s="11">
        <v>0</v>
      </c>
      <c r="H21" s="80">
        <v>0</v>
      </c>
      <c r="I21" s="44">
        <v>0</v>
      </c>
      <c r="J21" s="80">
        <v>0</v>
      </c>
      <c r="K21" s="44">
        <v>0</v>
      </c>
      <c r="L21" s="80">
        <v>0</v>
      </c>
      <c r="M21" s="44">
        <v>0</v>
      </c>
      <c r="N21" s="80">
        <v>0</v>
      </c>
      <c r="O21" s="44">
        <v>0</v>
      </c>
      <c r="P21" s="80">
        <v>0</v>
      </c>
      <c r="Q21" s="46"/>
      <c r="R21" s="45">
        <v>0</v>
      </c>
      <c r="S21" s="44"/>
      <c r="T21" s="12">
        <f>IF(S21&gt;0,(((MAX($S$4:$S$24)-S21+1)/(MAX($S$4:$S$24)))*1000),0)</f>
        <v>0</v>
      </c>
      <c r="U21" s="44">
        <v>0</v>
      </c>
      <c r="V21" s="12">
        <f t="shared" si="6"/>
        <v>0</v>
      </c>
      <c r="W21" s="99">
        <f t="shared" si="1"/>
        <v>0</v>
      </c>
      <c r="Y21" s="98">
        <f t="shared" si="2"/>
        <v>0</v>
      </c>
      <c r="Z21" s="71"/>
      <c r="AA21" s="94" t="str">
        <f t="shared" si="3"/>
        <v>NE</v>
      </c>
      <c r="AB21" s="96"/>
      <c r="AC21" s="96"/>
      <c r="AD21" s="96">
        <v>0</v>
      </c>
      <c r="AE21" s="97"/>
      <c r="AF21" s="95">
        <f t="shared" si="4"/>
        <v>0</v>
      </c>
    </row>
    <row r="22" spans="1:32" ht="12.75" customHeight="1" hidden="1">
      <c r="A22" s="78">
        <v>19</v>
      </c>
      <c r="B22" s="49" t="s">
        <v>342</v>
      </c>
      <c r="C22" s="49" t="s">
        <v>187</v>
      </c>
      <c r="D22" s="44" t="s">
        <v>755</v>
      </c>
      <c r="E22" s="1" t="s">
        <v>370</v>
      </c>
      <c r="F22" s="49" t="s">
        <v>344</v>
      </c>
      <c r="G22" s="11">
        <v>0</v>
      </c>
      <c r="H22" s="80">
        <v>0</v>
      </c>
      <c r="I22" s="44">
        <v>0</v>
      </c>
      <c r="J22" s="80">
        <v>0</v>
      </c>
      <c r="K22" s="44">
        <v>0</v>
      </c>
      <c r="L22" s="80">
        <v>0</v>
      </c>
      <c r="M22" s="44">
        <v>0</v>
      </c>
      <c r="N22" s="80">
        <v>0</v>
      </c>
      <c r="O22" s="44">
        <v>0</v>
      </c>
      <c r="P22" s="80">
        <v>0</v>
      </c>
      <c r="Q22" s="46"/>
      <c r="R22" s="45">
        <v>0</v>
      </c>
      <c r="S22" s="44"/>
      <c r="T22" s="45">
        <v>0</v>
      </c>
      <c r="U22" s="44">
        <v>10</v>
      </c>
      <c r="V22" s="12">
        <f t="shared" si="6"/>
        <v>0</v>
      </c>
      <c r="W22" s="99">
        <f t="shared" si="1"/>
        <v>0</v>
      </c>
      <c r="X22" s="45"/>
      <c r="Y22" s="98">
        <f t="shared" si="2"/>
        <v>0</v>
      </c>
      <c r="Z22" s="71"/>
      <c r="AA22" s="94" t="str">
        <f t="shared" si="3"/>
        <v>NE</v>
      </c>
      <c r="AB22" s="96"/>
      <c r="AC22" s="96"/>
      <c r="AD22" s="96">
        <v>0</v>
      </c>
      <c r="AE22" s="97"/>
      <c r="AF22" s="95">
        <f t="shared" si="4"/>
        <v>0</v>
      </c>
    </row>
    <row r="23" spans="1:32" ht="14.25" customHeight="1" hidden="1">
      <c r="A23" s="44">
        <v>20</v>
      </c>
      <c r="B23" s="49" t="s">
        <v>343</v>
      </c>
      <c r="C23" s="49" t="s">
        <v>245</v>
      </c>
      <c r="D23" s="44" t="s">
        <v>755</v>
      </c>
      <c r="E23" s="1" t="s">
        <v>370</v>
      </c>
      <c r="F23" s="49" t="s">
        <v>345</v>
      </c>
      <c r="G23" s="11">
        <v>0</v>
      </c>
      <c r="H23" s="80">
        <v>0</v>
      </c>
      <c r="I23" s="44">
        <v>0</v>
      </c>
      <c r="J23" s="80">
        <v>0</v>
      </c>
      <c r="K23" s="44">
        <v>0</v>
      </c>
      <c r="L23" s="80">
        <v>0</v>
      </c>
      <c r="M23" s="44">
        <v>0</v>
      </c>
      <c r="N23" s="80">
        <v>0</v>
      </c>
      <c r="O23" s="44">
        <v>0</v>
      </c>
      <c r="P23" s="80">
        <v>0</v>
      </c>
      <c r="Q23" s="46"/>
      <c r="R23" s="45">
        <v>0</v>
      </c>
      <c r="S23" s="44"/>
      <c r="T23" s="45">
        <v>0</v>
      </c>
      <c r="U23" s="44">
        <v>11</v>
      </c>
      <c r="V23" s="12">
        <f t="shared" si="6"/>
        <v>-111</v>
      </c>
      <c r="W23" s="99">
        <f>((H23+J23+L23+N23+P23)-MIN(J23,H23,L23,N23,P23))/4</f>
        <v>0</v>
      </c>
      <c r="X23" s="45"/>
      <c r="Y23" s="98">
        <f>IF(AA23="ANO",AVERAGE(W23,AB23,AC23,AD23,AE23),W23)</f>
        <v>0</v>
      </c>
      <c r="Z23" s="71"/>
      <c r="AA23" s="94" t="str">
        <f>IF(AVERAGE(AB23:AE23)&gt;W23,"ANO","NE")</f>
        <v>NE</v>
      </c>
      <c r="AB23" s="96"/>
      <c r="AC23" s="96"/>
      <c r="AD23" s="96">
        <v>0</v>
      </c>
      <c r="AE23" s="97"/>
      <c r="AF23" s="95">
        <f>AVERAGE(AB23:AE23)</f>
        <v>0</v>
      </c>
    </row>
    <row r="24" ht="14.25" customHeight="1"/>
  </sheetData>
  <mergeCells count="9">
    <mergeCell ref="AA2:AF2"/>
    <mergeCell ref="M3:N3"/>
    <mergeCell ref="G3:H3"/>
    <mergeCell ref="I3:J3"/>
    <mergeCell ref="K3:L3"/>
    <mergeCell ref="U3:V3"/>
    <mergeCell ref="O3:P3"/>
    <mergeCell ref="Q3:R3"/>
    <mergeCell ref="S3:T3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F15"/>
  <sheetViews>
    <sheetView workbookViewId="0" topLeftCell="A1">
      <selection activeCell="K20" sqref="K20"/>
    </sheetView>
  </sheetViews>
  <sheetFormatPr defaultColWidth="9.140625" defaultRowHeight="12.75"/>
  <cols>
    <col min="1" max="1" width="4.7109375" style="6" customWidth="1"/>
    <col min="2" max="2" width="12.00390625" style="8" customWidth="1"/>
    <col min="3" max="3" width="9.28125" style="8" customWidth="1"/>
    <col min="4" max="4" width="8.140625" style="6" bestFit="1" customWidth="1"/>
    <col min="5" max="5" width="25.7109375" style="8" bestFit="1" customWidth="1"/>
    <col min="6" max="6" width="14.421875" style="8" customWidth="1"/>
    <col min="7" max="7" width="3.7109375" style="6" customWidth="1"/>
    <col min="8" max="8" width="6.28125" style="6" customWidth="1"/>
    <col min="9" max="9" width="3.7109375" style="6" customWidth="1"/>
    <col min="10" max="10" width="6.28125" style="17" customWidth="1"/>
    <col min="11" max="11" width="3.7109375" style="6" customWidth="1"/>
    <col min="12" max="12" width="6.28125" style="17" customWidth="1"/>
    <col min="13" max="13" width="3.7109375" style="6" customWidth="1"/>
    <col min="14" max="14" width="6.28125" style="17" customWidth="1"/>
    <col min="15" max="15" width="3.7109375" style="6" customWidth="1"/>
    <col min="16" max="16" width="7.57421875" style="17" customWidth="1"/>
    <col min="17" max="17" width="3.7109375" style="0" hidden="1" customWidth="1"/>
    <col min="18" max="18" width="6.28125" style="18" hidden="1" customWidth="1"/>
    <col min="19" max="19" width="3.7109375" style="6" hidden="1" customWidth="1"/>
    <col min="20" max="20" width="6.28125" style="17" hidden="1" customWidth="1"/>
    <col min="21" max="21" width="3.7109375" style="17" hidden="1" customWidth="1"/>
    <col min="22" max="22" width="8.00390625" style="17" hidden="1" customWidth="1"/>
    <col min="23" max="23" width="6.28125" style="17" customWidth="1"/>
    <col min="24" max="24" width="6.8515625" style="17" hidden="1" customWidth="1"/>
    <col min="25" max="25" width="6.28125" style="0" customWidth="1"/>
    <col min="27" max="32" width="6.28125" style="0" customWidth="1"/>
  </cols>
  <sheetData>
    <row r="1" spans="2:6" ht="23.25">
      <c r="B1" s="19" t="s">
        <v>155</v>
      </c>
      <c r="F1" s="50" t="s">
        <v>413</v>
      </c>
    </row>
    <row r="2" spans="27:32" ht="12.75">
      <c r="AA2" s="190" t="s">
        <v>565</v>
      </c>
      <c r="AB2" s="190"/>
      <c r="AC2" s="190"/>
      <c r="AD2" s="190"/>
      <c r="AE2" s="190"/>
      <c r="AF2" s="190"/>
    </row>
    <row r="3" spans="1:32" s="43" customFormat="1" ht="33.75" customHeight="1">
      <c r="A3" s="41" t="s">
        <v>87</v>
      </c>
      <c r="B3" s="41" t="s">
        <v>83</v>
      </c>
      <c r="C3" s="41" t="s">
        <v>84</v>
      </c>
      <c r="D3" s="41" t="s">
        <v>639</v>
      </c>
      <c r="E3" s="41" t="s">
        <v>85</v>
      </c>
      <c r="F3" s="41" t="s">
        <v>86</v>
      </c>
      <c r="G3" s="193" t="s">
        <v>76</v>
      </c>
      <c r="H3" s="193"/>
      <c r="I3" s="191" t="s">
        <v>77</v>
      </c>
      <c r="J3" s="192"/>
      <c r="K3" s="191" t="s">
        <v>412</v>
      </c>
      <c r="L3" s="192"/>
      <c r="M3" s="191" t="s">
        <v>77</v>
      </c>
      <c r="N3" s="192"/>
      <c r="O3" s="191" t="s">
        <v>78</v>
      </c>
      <c r="P3" s="192"/>
      <c r="Q3" s="194" t="s">
        <v>79</v>
      </c>
      <c r="R3" s="195"/>
      <c r="S3" s="193" t="s">
        <v>80</v>
      </c>
      <c r="T3" s="193"/>
      <c r="U3" s="191" t="s">
        <v>78</v>
      </c>
      <c r="V3" s="192"/>
      <c r="W3" s="42" t="s">
        <v>81</v>
      </c>
      <c r="X3" s="42" t="s">
        <v>82</v>
      </c>
      <c r="Y3" s="42" t="s">
        <v>82</v>
      </c>
      <c r="AA3" s="42" t="s">
        <v>564</v>
      </c>
      <c r="AB3" s="42" t="s">
        <v>544</v>
      </c>
      <c r="AC3" s="42" t="s">
        <v>545</v>
      </c>
      <c r="AD3" s="42" t="s">
        <v>546</v>
      </c>
      <c r="AE3" s="42" t="s">
        <v>547</v>
      </c>
      <c r="AF3" s="42" t="s">
        <v>551</v>
      </c>
    </row>
    <row r="4" spans="1:32" s="70" customFormat="1" ht="14.25" customHeight="1">
      <c r="A4" s="146">
        <v>1</v>
      </c>
      <c r="B4" s="147" t="s">
        <v>129</v>
      </c>
      <c r="C4" s="147" t="s">
        <v>130</v>
      </c>
      <c r="D4" s="148" t="s">
        <v>661</v>
      </c>
      <c r="E4" s="149" t="s">
        <v>25</v>
      </c>
      <c r="F4" s="150" t="s">
        <v>321</v>
      </c>
      <c r="G4" s="146">
        <v>1</v>
      </c>
      <c r="H4" s="151">
        <v>175</v>
      </c>
      <c r="I4" s="146">
        <v>1</v>
      </c>
      <c r="J4" s="151">
        <v>172.67</v>
      </c>
      <c r="K4" s="146">
        <v>1</v>
      </c>
      <c r="L4" s="94">
        <v>182.33</v>
      </c>
      <c r="M4" s="146">
        <v>2</v>
      </c>
      <c r="N4" s="94">
        <v>177.67</v>
      </c>
      <c r="O4" s="146">
        <v>2</v>
      </c>
      <c r="P4" s="94">
        <v>179</v>
      </c>
      <c r="Q4" s="152"/>
      <c r="R4" s="69">
        <v>0</v>
      </c>
      <c r="S4" s="146">
        <v>0</v>
      </c>
      <c r="T4" s="153">
        <f>IF(S4&gt;0,(((MAX($S$4:$S$15)-S4+1)/(MAX($S$4:$S$15)))*1000),0)</f>
        <v>0</v>
      </c>
      <c r="U4" s="146">
        <v>4</v>
      </c>
      <c r="V4" s="69">
        <f aca="true" t="shared" si="0" ref="V4:V15">ROUND(IF(U4&gt;0,(((MAX($U$4:$U$13)-U4+1)/(MAX($U$4:$U$13)))*1000),0),0)</f>
        <v>571</v>
      </c>
      <c r="W4" s="99">
        <f>((H4+J4+L4+N4+P4)-MIN(J4,H4,L4,N4,P4))/4</f>
        <v>178.5</v>
      </c>
      <c r="X4" s="69">
        <f>W4+MAX(V4,R4,T4)+444</f>
        <v>1193.5</v>
      </c>
      <c r="Y4" s="98">
        <f aca="true" t="shared" si="1" ref="Y4:Y15">IF(AA4="ANO",AVERAGE(W4,AB4,AC4,AD4,AE4),W4)</f>
        <v>178.5</v>
      </c>
      <c r="Z4" s="72"/>
      <c r="AA4" s="94" t="str">
        <f aca="true" t="shared" si="2" ref="AA4:AA15">IF(AVERAGE(AB4:AE4)&gt;W4,"ANO","NE")</f>
        <v>NE</v>
      </c>
      <c r="AB4" s="94">
        <v>172.66</v>
      </c>
      <c r="AC4" s="94"/>
      <c r="AD4" s="94"/>
      <c r="AE4" s="98"/>
      <c r="AF4" s="99">
        <f aca="true" t="shared" si="3" ref="AF4:AF15">AVERAGE(AB4:AE4)</f>
        <v>172.66</v>
      </c>
    </row>
    <row r="5" spans="1:32" s="70" customFormat="1" ht="14.25" customHeight="1">
      <c r="A5" s="146">
        <v>2</v>
      </c>
      <c r="B5" s="147" t="s">
        <v>18</v>
      </c>
      <c r="C5" s="147" t="s">
        <v>100</v>
      </c>
      <c r="D5" s="148" t="s">
        <v>659</v>
      </c>
      <c r="E5" s="154" t="s">
        <v>2</v>
      </c>
      <c r="F5" s="147" t="s">
        <v>319</v>
      </c>
      <c r="G5" s="146">
        <v>2</v>
      </c>
      <c r="H5" s="151">
        <v>168.67</v>
      </c>
      <c r="I5" s="146">
        <v>3</v>
      </c>
      <c r="J5" s="151">
        <v>166.67</v>
      </c>
      <c r="K5" s="146">
        <v>2</v>
      </c>
      <c r="L5" s="94">
        <v>173</v>
      </c>
      <c r="M5" s="146">
        <v>5</v>
      </c>
      <c r="N5" s="94">
        <v>170.33</v>
      </c>
      <c r="O5" s="146">
        <v>3</v>
      </c>
      <c r="P5" s="94">
        <v>172.33</v>
      </c>
      <c r="Q5" s="152"/>
      <c r="R5" s="69">
        <v>0</v>
      </c>
      <c r="S5" s="146">
        <v>1</v>
      </c>
      <c r="T5" s="153">
        <v>1000</v>
      </c>
      <c r="U5" s="146">
        <v>2</v>
      </c>
      <c r="V5" s="69">
        <f t="shared" si="0"/>
        <v>857</v>
      </c>
      <c r="W5" s="99">
        <f aca="true" t="shared" si="4" ref="W5:W15">((H5+J5+L5+N5+P5)-MIN(J5,H5,L5,N5,P5))/4</f>
        <v>171.0825</v>
      </c>
      <c r="X5" s="69">
        <f aca="true" t="shared" si="5" ref="X5:X12">W5+MAX(V5,R5,T5)+0</f>
        <v>1171.0825</v>
      </c>
      <c r="Y5" s="98">
        <f t="shared" si="1"/>
        <v>175.270625</v>
      </c>
      <c r="Z5" s="72"/>
      <c r="AA5" s="94" t="str">
        <f t="shared" si="2"/>
        <v>ANO</v>
      </c>
      <c r="AB5" s="94">
        <v>178</v>
      </c>
      <c r="AC5" s="94"/>
      <c r="AD5" s="94">
        <v>182.33</v>
      </c>
      <c r="AE5" s="98">
        <v>169.67</v>
      </c>
      <c r="AF5" s="99">
        <f t="shared" si="3"/>
        <v>176.66666666666666</v>
      </c>
    </row>
    <row r="6" spans="1:32" s="70" customFormat="1" ht="14.25" customHeight="1">
      <c r="A6" s="146">
        <v>3</v>
      </c>
      <c r="B6" s="155" t="s">
        <v>125</v>
      </c>
      <c r="C6" s="155" t="s">
        <v>126</v>
      </c>
      <c r="D6" s="146" t="s">
        <v>660</v>
      </c>
      <c r="E6" s="149" t="s">
        <v>25</v>
      </c>
      <c r="F6" s="155" t="s">
        <v>416</v>
      </c>
      <c r="G6" s="146">
        <v>4</v>
      </c>
      <c r="H6" s="151">
        <v>155.67</v>
      </c>
      <c r="I6" s="146">
        <v>2</v>
      </c>
      <c r="J6" s="151">
        <v>168</v>
      </c>
      <c r="K6" s="146">
        <v>3</v>
      </c>
      <c r="L6" s="94">
        <v>166</v>
      </c>
      <c r="M6" s="146">
        <v>8</v>
      </c>
      <c r="N6" s="94">
        <v>157.33</v>
      </c>
      <c r="O6" s="146">
        <v>5</v>
      </c>
      <c r="P6" s="94">
        <v>162.67</v>
      </c>
      <c r="Q6" s="152"/>
      <c r="R6" s="157"/>
      <c r="S6" s="146"/>
      <c r="T6" s="69"/>
      <c r="U6" s="146">
        <v>7</v>
      </c>
      <c r="V6" s="69">
        <f t="shared" si="0"/>
        <v>143</v>
      </c>
      <c r="W6" s="99">
        <f t="shared" si="4"/>
        <v>163.5</v>
      </c>
      <c r="X6" s="69">
        <f t="shared" si="5"/>
        <v>306.5</v>
      </c>
      <c r="Y6" s="98">
        <f t="shared" si="1"/>
        <v>163.5</v>
      </c>
      <c r="Z6" s="72"/>
      <c r="AA6" s="94" t="str">
        <f t="shared" si="2"/>
        <v>NE</v>
      </c>
      <c r="AB6" s="94"/>
      <c r="AC6" s="94"/>
      <c r="AD6" s="94">
        <v>0</v>
      </c>
      <c r="AE6" s="98"/>
      <c r="AF6" s="99">
        <f t="shared" si="3"/>
        <v>0</v>
      </c>
    </row>
    <row r="7" spans="1:32" ht="14.25" customHeight="1">
      <c r="A7" s="78">
        <v>4</v>
      </c>
      <c r="B7" s="1" t="s">
        <v>157</v>
      </c>
      <c r="C7" s="1" t="s">
        <v>41</v>
      </c>
      <c r="D7" s="140" t="s">
        <v>658</v>
      </c>
      <c r="E7" s="1" t="s">
        <v>44</v>
      </c>
      <c r="F7" s="1" t="s">
        <v>158</v>
      </c>
      <c r="G7" s="78">
        <v>3</v>
      </c>
      <c r="H7" s="81">
        <v>163.67</v>
      </c>
      <c r="I7" s="44">
        <v>0</v>
      </c>
      <c r="J7" s="81">
        <v>0</v>
      </c>
      <c r="K7" s="44">
        <v>4</v>
      </c>
      <c r="L7" s="82">
        <v>165.67</v>
      </c>
      <c r="M7" s="44">
        <v>0</v>
      </c>
      <c r="N7" s="82">
        <v>0</v>
      </c>
      <c r="O7" s="44">
        <v>4</v>
      </c>
      <c r="P7" s="82">
        <v>168.33</v>
      </c>
      <c r="Q7" s="44">
        <v>5</v>
      </c>
      <c r="R7" s="45">
        <v>556</v>
      </c>
      <c r="S7" s="44">
        <v>3</v>
      </c>
      <c r="T7" s="12">
        <v>600</v>
      </c>
      <c r="U7" s="44">
        <v>6</v>
      </c>
      <c r="V7" s="45">
        <f t="shared" si="0"/>
        <v>286</v>
      </c>
      <c r="W7" s="99">
        <f t="shared" si="4"/>
        <v>124.41749999999999</v>
      </c>
      <c r="X7" s="16">
        <f t="shared" si="5"/>
        <v>724.4175</v>
      </c>
      <c r="Y7" s="98">
        <f t="shared" si="1"/>
        <v>159.8835</v>
      </c>
      <c r="Z7" s="72"/>
      <c r="AA7" s="94" t="str">
        <f t="shared" si="2"/>
        <v>ANO</v>
      </c>
      <c r="AB7" s="96">
        <v>168</v>
      </c>
      <c r="AC7" s="96">
        <v>168</v>
      </c>
      <c r="AD7" s="96">
        <v>171</v>
      </c>
      <c r="AE7" s="97">
        <v>168</v>
      </c>
      <c r="AF7" s="95">
        <f t="shared" si="3"/>
        <v>168.75</v>
      </c>
    </row>
    <row r="8" spans="1:32" ht="14.25" customHeight="1">
      <c r="A8" s="44">
        <v>5</v>
      </c>
      <c r="B8" s="13" t="s">
        <v>609</v>
      </c>
      <c r="C8" s="10" t="s">
        <v>123</v>
      </c>
      <c r="D8" s="9" t="s">
        <v>734</v>
      </c>
      <c r="E8" s="15" t="s">
        <v>604</v>
      </c>
      <c r="F8" s="15" t="s">
        <v>605</v>
      </c>
      <c r="G8" s="78">
        <v>0</v>
      </c>
      <c r="H8" s="81">
        <v>0</v>
      </c>
      <c r="I8" s="44">
        <v>5</v>
      </c>
      <c r="J8" s="81">
        <v>94.33</v>
      </c>
      <c r="K8" s="44">
        <v>5</v>
      </c>
      <c r="L8" s="82">
        <v>165</v>
      </c>
      <c r="M8" s="44">
        <v>0</v>
      </c>
      <c r="N8" s="82">
        <v>0</v>
      </c>
      <c r="O8" s="44">
        <v>0</v>
      </c>
      <c r="P8" s="82">
        <v>0</v>
      </c>
      <c r="Q8" s="44">
        <v>5</v>
      </c>
      <c r="R8" s="45">
        <v>556</v>
      </c>
      <c r="S8" s="44">
        <v>3</v>
      </c>
      <c r="T8" s="12">
        <v>600</v>
      </c>
      <c r="U8" s="44">
        <v>6</v>
      </c>
      <c r="V8" s="45">
        <f t="shared" si="0"/>
        <v>286</v>
      </c>
      <c r="W8" s="99">
        <f t="shared" si="4"/>
        <v>64.8325</v>
      </c>
      <c r="X8" s="16">
        <f t="shared" si="5"/>
        <v>664.8325</v>
      </c>
      <c r="Y8" s="98">
        <f t="shared" si="1"/>
        <v>64.8325</v>
      </c>
      <c r="AA8" s="94" t="str">
        <f t="shared" si="2"/>
        <v>NE</v>
      </c>
      <c r="AB8" s="96"/>
      <c r="AC8" s="96"/>
      <c r="AD8" s="96">
        <v>0</v>
      </c>
      <c r="AE8" s="97"/>
      <c r="AF8" s="95">
        <f t="shared" si="3"/>
        <v>0</v>
      </c>
    </row>
    <row r="9" spans="1:32" ht="14.25" customHeight="1">
      <c r="A9" s="44">
        <v>6</v>
      </c>
      <c r="B9" s="3" t="s">
        <v>248</v>
      </c>
      <c r="C9" s="3" t="s">
        <v>126</v>
      </c>
      <c r="D9" s="139" t="s">
        <v>755</v>
      </c>
      <c r="E9" s="7" t="s">
        <v>369</v>
      </c>
      <c r="F9" s="15" t="s">
        <v>347</v>
      </c>
      <c r="G9" s="78">
        <v>0</v>
      </c>
      <c r="H9" s="81">
        <v>0</v>
      </c>
      <c r="I9" s="44">
        <v>0</v>
      </c>
      <c r="J9" s="81">
        <v>0</v>
      </c>
      <c r="K9" s="44">
        <v>0</v>
      </c>
      <c r="L9" s="82">
        <v>0</v>
      </c>
      <c r="M9" s="44">
        <v>0</v>
      </c>
      <c r="N9" s="82">
        <v>0</v>
      </c>
      <c r="O9" s="44">
        <v>1</v>
      </c>
      <c r="P9" s="82">
        <v>180</v>
      </c>
      <c r="Q9" s="46"/>
      <c r="R9" s="45"/>
      <c r="S9" s="44"/>
      <c r="T9" s="12"/>
      <c r="U9" s="44">
        <v>1</v>
      </c>
      <c r="V9" s="45">
        <f t="shared" si="0"/>
        <v>1000</v>
      </c>
      <c r="W9" s="99">
        <f t="shared" si="4"/>
        <v>45</v>
      </c>
      <c r="X9" s="16"/>
      <c r="Y9" s="98">
        <f t="shared" si="1"/>
        <v>45</v>
      </c>
      <c r="Z9" s="72"/>
      <c r="AA9" s="94" t="str">
        <f t="shared" si="2"/>
        <v>NE</v>
      </c>
      <c r="AB9" s="96"/>
      <c r="AC9" s="96"/>
      <c r="AD9" s="96">
        <v>0</v>
      </c>
      <c r="AE9" s="97"/>
      <c r="AF9" s="95">
        <f t="shared" si="3"/>
        <v>0</v>
      </c>
    </row>
    <row r="10" spans="1:32" ht="14.25" customHeight="1">
      <c r="A10" s="78">
        <v>7</v>
      </c>
      <c r="B10" s="13" t="s">
        <v>610</v>
      </c>
      <c r="C10" s="10" t="s">
        <v>66</v>
      </c>
      <c r="D10" s="9" t="s">
        <v>749</v>
      </c>
      <c r="E10" s="15" t="s">
        <v>606</v>
      </c>
      <c r="F10" s="15" t="s">
        <v>607</v>
      </c>
      <c r="G10" s="78">
        <v>0</v>
      </c>
      <c r="H10" s="81">
        <v>0</v>
      </c>
      <c r="I10" s="44">
        <v>0</v>
      </c>
      <c r="J10" s="81">
        <v>0</v>
      </c>
      <c r="K10" s="44">
        <v>6</v>
      </c>
      <c r="L10" s="82">
        <v>164.33</v>
      </c>
      <c r="M10" s="44">
        <v>0</v>
      </c>
      <c r="N10" s="82">
        <v>0</v>
      </c>
      <c r="O10" s="44">
        <v>0</v>
      </c>
      <c r="P10" s="82">
        <v>0</v>
      </c>
      <c r="Q10" s="44">
        <v>5</v>
      </c>
      <c r="R10" s="45">
        <v>556</v>
      </c>
      <c r="S10" s="44">
        <v>3</v>
      </c>
      <c r="T10" s="12">
        <v>600</v>
      </c>
      <c r="U10" s="44">
        <v>6</v>
      </c>
      <c r="V10" s="45">
        <f t="shared" si="0"/>
        <v>286</v>
      </c>
      <c r="W10" s="99">
        <f t="shared" si="4"/>
        <v>41.0825</v>
      </c>
      <c r="X10" s="16">
        <f t="shared" si="5"/>
        <v>641.0825</v>
      </c>
      <c r="Y10" s="98">
        <f t="shared" si="1"/>
        <v>41.0825</v>
      </c>
      <c r="AA10" s="94" t="str">
        <f t="shared" si="2"/>
        <v>NE</v>
      </c>
      <c r="AB10" s="96"/>
      <c r="AC10" s="96"/>
      <c r="AD10" s="96">
        <v>0</v>
      </c>
      <c r="AE10" s="97"/>
      <c r="AF10" s="95">
        <f t="shared" si="3"/>
        <v>0</v>
      </c>
    </row>
    <row r="11" spans="1:32" ht="14.25" customHeight="1">
      <c r="A11" s="44">
        <v>8</v>
      </c>
      <c r="B11" s="13" t="s">
        <v>611</v>
      </c>
      <c r="C11" s="10" t="s">
        <v>49</v>
      </c>
      <c r="D11" s="9" t="s">
        <v>748</v>
      </c>
      <c r="E11" s="15" t="s">
        <v>597</v>
      </c>
      <c r="F11" s="15" t="s">
        <v>608</v>
      </c>
      <c r="G11" s="78">
        <v>0</v>
      </c>
      <c r="H11" s="81">
        <v>0</v>
      </c>
      <c r="I11" s="44">
        <v>0</v>
      </c>
      <c r="J11" s="81">
        <v>0</v>
      </c>
      <c r="K11" s="44">
        <v>7</v>
      </c>
      <c r="L11" s="82">
        <v>135.33</v>
      </c>
      <c r="M11" s="44">
        <v>0</v>
      </c>
      <c r="N11" s="82">
        <v>0</v>
      </c>
      <c r="O11" s="44">
        <v>0</v>
      </c>
      <c r="P11" s="82">
        <v>0</v>
      </c>
      <c r="Q11" s="44">
        <v>5</v>
      </c>
      <c r="R11" s="45">
        <v>556</v>
      </c>
      <c r="S11" s="44">
        <v>3</v>
      </c>
      <c r="T11" s="12">
        <v>600</v>
      </c>
      <c r="U11" s="44">
        <v>6</v>
      </c>
      <c r="V11" s="45">
        <f t="shared" si="0"/>
        <v>286</v>
      </c>
      <c r="W11" s="99">
        <f t="shared" si="4"/>
        <v>33.8325</v>
      </c>
      <c r="X11" s="16">
        <f t="shared" si="5"/>
        <v>633.8325</v>
      </c>
      <c r="Y11" s="98">
        <f t="shared" si="1"/>
        <v>33.8325</v>
      </c>
      <c r="AA11" s="94" t="str">
        <f t="shared" si="2"/>
        <v>NE</v>
      </c>
      <c r="AB11" s="96"/>
      <c r="AC11" s="96"/>
      <c r="AD11" s="96">
        <v>0</v>
      </c>
      <c r="AE11" s="97"/>
      <c r="AF11" s="95">
        <f t="shared" si="3"/>
        <v>0</v>
      </c>
    </row>
    <row r="12" spans="1:32" ht="14.25" customHeight="1" hidden="1">
      <c r="A12" s="44">
        <v>9</v>
      </c>
      <c r="B12" s="122" t="s">
        <v>94</v>
      </c>
      <c r="C12" s="122" t="s">
        <v>95</v>
      </c>
      <c r="D12" s="145" t="s">
        <v>655</v>
      </c>
      <c r="E12" s="123" t="s">
        <v>2</v>
      </c>
      <c r="F12" s="122" t="s">
        <v>156</v>
      </c>
      <c r="G12" s="117">
        <v>0</v>
      </c>
      <c r="H12" s="118">
        <v>0</v>
      </c>
      <c r="I12" s="106">
        <v>0</v>
      </c>
      <c r="J12" s="118">
        <v>0</v>
      </c>
      <c r="K12" s="106">
        <v>0</v>
      </c>
      <c r="L12" s="119">
        <v>0</v>
      </c>
      <c r="M12" s="106">
        <v>0</v>
      </c>
      <c r="N12" s="119">
        <v>0</v>
      </c>
      <c r="O12" s="106">
        <v>0</v>
      </c>
      <c r="P12" s="119">
        <v>0</v>
      </c>
      <c r="Q12" s="108"/>
      <c r="R12" s="107">
        <v>0</v>
      </c>
      <c r="S12" s="106">
        <v>0</v>
      </c>
      <c r="T12" s="109">
        <f>IF(S12&gt;0,(((MAX($S$4:$S$15)-S12+1)/(MAX($S$4:$S$15)))*1000),0)</f>
        <v>0</v>
      </c>
      <c r="U12" s="106">
        <v>3</v>
      </c>
      <c r="V12" s="107">
        <f t="shared" si="0"/>
        <v>714</v>
      </c>
      <c r="W12" s="99">
        <f t="shared" si="4"/>
        <v>0</v>
      </c>
      <c r="X12" s="17">
        <f t="shared" si="5"/>
        <v>714</v>
      </c>
      <c r="Y12" s="120">
        <f t="shared" si="1"/>
        <v>90.33</v>
      </c>
      <c r="Z12" s="72"/>
      <c r="AA12" s="94" t="str">
        <f t="shared" si="2"/>
        <v>ANO</v>
      </c>
      <c r="AB12" s="96">
        <v>180.66</v>
      </c>
      <c r="AC12" s="96"/>
      <c r="AD12" s="96"/>
      <c r="AE12" s="97"/>
      <c r="AF12" s="95">
        <f t="shared" si="3"/>
        <v>180.66</v>
      </c>
    </row>
    <row r="13" spans="1:32" ht="14.25" customHeight="1" hidden="1">
      <c r="A13" s="78">
        <v>10</v>
      </c>
      <c r="B13" s="3" t="s">
        <v>94</v>
      </c>
      <c r="C13" s="3" t="s">
        <v>66</v>
      </c>
      <c r="D13" s="139" t="s">
        <v>656</v>
      </c>
      <c r="E13" s="1" t="s">
        <v>2</v>
      </c>
      <c r="F13" s="5" t="s">
        <v>17</v>
      </c>
      <c r="G13" s="78">
        <v>0</v>
      </c>
      <c r="H13" s="81">
        <v>0</v>
      </c>
      <c r="I13" s="44">
        <v>0</v>
      </c>
      <c r="J13" s="81">
        <v>0</v>
      </c>
      <c r="K13" s="44">
        <v>0</v>
      </c>
      <c r="L13" s="82">
        <v>0</v>
      </c>
      <c r="M13" s="44">
        <v>0</v>
      </c>
      <c r="N13" s="82">
        <v>0</v>
      </c>
      <c r="O13" s="44">
        <v>0</v>
      </c>
      <c r="P13" s="82">
        <v>0</v>
      </c>
      <c r="Q13" s="46"/>
      <c r="R13" s="45">
        <v>0</v>
      </c>
      <c r="S13" s="44">
        <v>0</v>
      </c>
      <c r="T13" s="12">
        <f>IF(S13&gt;0,(((MAX($S$4:$S$15)-S13+1)/(MAX($S$4:$S$15)))*1000),0)</f>
        <v>0</v>
      </c>
      <c r="U13" s="44">
        <v>5</v>
      </c>
      <c r="V13" s="45">
        <f t="shared" si="0"/>
        <v>429</v>
      </c>
      <c r="W13" s="99">
        <f t="shared" si="4"/>
        <v>0</v>
      </c>
      <c r="X13" s="16"/>
      <c r="Y13" s="98">
        <f t="shared" si="1"/>
        <v>0</v>
      </c>
      <c r="Z13" s="72"/>
      <c r="AA13" s="94" t="str">
        <f t="shared" si="2"/>
        <v>NE</v>
      </c>
      <c r="AB13" s="96"/>
      <c r="AC13" s="96"/>
      <c r="AD13" s="96">
        <v>0</v>
      </c>
      <c r="AE13" s="97"/>
      <c r="AF13" s="95">
        <f t="shared" si="3"/>
        <v>0</v>
      </c>
    </row>
    <row r="14" spans="1:32" ht="14.25" customHeight="1" hidden="1">
      <c r="A14" s="44">
        <v>11</v>
      </c>
      <c r="B14" s="3" t="s">
        <v>35</v>
      </c>
      <c r="C14" s="3" t="s">
        <v>11</v>
      </c>
      <c r="D14" s="139" t="s">
        <v>657</v>
      </c>
      <c r="E14" s="1" t="s">
        <v>2</v>
      </c>
      <c r="F14" s="3" t="s">
        <v>376</v>
      </c>
      <c r="G14" s="78">
        <v>0</v>
      </c>
      <c r="H14" s="81">
        <v>0</v>
      </c>
      <c r="I14" s="44">
        <v>0</v>
      </c>
      <c r="J14" s="81">
        <v>0</v>
      </c>
      <c r="K14" s="44">
        <v>0</v>
      </c>
      <c r="L14" s="82">
        <v>0</v>
      </c>
      <c r="M14" s="44">
        <v>0</v>
      </c>
      <c r="N14" s="82">
        <v>0</v>
      </c>
      <c r="O14" s="44">
        <v>0</v>
      </c>
      <c r="P14" s="82">
        <v>0</v>
      </c>
      <c r="Q14" s="46"/>
      <c r="R14" s="45">
        <v>0</v>
      </c>
      <c r="S14" s="44">
        <v>0</v>
      </c>
      <c r="T14" s="12">
        <f>IF(S14&gt;0,(((MAX($S$4:$S$15)-S14+1)/(MAX($S$4:$S$15)))*1000),0)</f>
        <v>0</v>
      </c>
      <c r="U14" s="44">
        <v>0</v>
      </c>
      <c r="V14" s="45">
        <f t="shared" si="0"/>
        <v>0</v>
      </c>
      <c r="W14" s="99">
        <f t="shared" si="4"/>
        <v>0</v>
      </c>
      <c r="X14" s="16">
        <f>W14+MAX(V14,R14,T14)+0</f>
        <v>0</v>
      </c>
      <c r="Y14" s="98">
        <f t="shared" si="1"/>
        <v>65.83</v>
      </c>
      <c r="Z14" s="72"/>
      <c r="AA14" s="94" t="str">
        <f t="shared" si="2"/>
        <v>ANO</v>
      </c>
      <c r="AB14" s="96">
        <v>131.66</v>
      </c>
      <c r="AC14" s="96"/>
      <c r="AD14" s="96"/>
      <c r="AE14" s="97"/>
      <c r="AF14" s="95">
        <f t="shared" si="3"/>
        <v>131.66</v>
      </c>
    </row>
    <row r="15" spans="1:32" ht="14.25" customHeight="1" hidden="1">
      <c r="A15" s="44">
        <v>12</v>
      </c>
      <c r="B15" s="10" t="s">
        <v>238</v>
      </c>
      <c r="C15" s="10" t="s">
        <v>56</v>
      </c>
      <c r="D15" s="9" t="s">
        <v>755</v>
      </c>
      <c r="E15" s="7" t="s">
        <v>369</v>
      </c>
      <c r="F15" s="10" t="s">
        <v>346</v>
      </c>
      <c r="G15" s="78">
        <v>0</v>
      </c>
      <c r="H15" s="81">
        <v>0</v>
      </c>
      <c r="I15" s="44">
        <v>0</v>
      </c>
      <c r="J15" s="81">
        <v>0</v>
      </c>
      <c r="K15" s="44">
        <v>0</v>
      </c>
      <c r="L15" s="82">
        <v>0</v>
      </c>
      <c r="M15" s="44">
        <v>0</v>
      </c>
      <c r="N15" s="82">
        <v>0</v>
      </c>
      <c r="O15" s="44">
        <v>0</v>
      </c>
      <c r="P15" s="82">
        <v>0</v>
      </c>
      <c r="Q15" s="46"/>
      <c r="R15" s="79"/>
      <c r="S15" s="44"/>
      <c r="T15" s="45"/>
      <c r="U15" s="44">
        <v>7</v>
      </c>
      <c r="V15" s="45">
        <f t="shared" si="0"/>
        <v>143</v>
      </c>
      <c r="W15" s="99">
        <f t="shared" si="4"/>
        <v>0</v>
      </c>
      <c r="X15" s="16"/>
      <c r="Y15" s="98">
        <f t="shared" si="1"/>
        <v>0</v>
      </c>
      <c r="Z15" s="72"/>
      <c r="AA15" s="94" t="str">
        <f t="shared" si="2"/>
        <v>NE</v>
      </c>
      <c r="AB15" s="96"/>
      <c r="AC15" s="96"/>
      <c r="AD15" s="96">
        <v>0</v>
      </c>
      <c r="AE15" s="97"/>
      <c r="AF15" s="95">
        <f t="shared" si="3"/>
        <v>0</v>
      </c>
    </row>
    <row r="16" ht="14.25" customHeight="1"/>
    <row r="17" ht="14.25" customHeight="1"/>
    <row r="18" ht="14.25" customHeight="1"/>
  </sheetData>
  <mergeCells count="9">
    <mergeCell ref="AA2:AF2"/>
    <mergeCell ref="U3:V3"/>
    <mergeCell ref="O3:P3"/>
    <mergeCell ref="Q3:R3"/>
    <mergeCell ref="S3:T3"/>
    <mergeCell ref="M3:N3"/>
    <mergeCell ref="G3:H3"/>
    <mergeCell ref="I3:J3"/>
    <mergeCell ref="K3:L3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AF13"/>
  <sheetViews>
    <sheetView workbookViewId="0" topLeftCell="A1">
      <selection activeCell="J21" sqref="J21"/>
    </sheetView>
  </sheetViews>
  <sheetFormatPr defaultColWidth="9.140625" defaultRowHeight="12.75"/>
  <cols>
    <col min="1" max="1" width="4.7109375" style="6" customWidth="1"/>
    <col min="2" max="2" width="10.57421875" style="8" customWidth="1"/>
    <col min="3" max="3" width="9.421875" style="8" customWidth="1"/>
    <col min="4" max="4" width="8.140625" style="6" bestFit="1" customWidth="1"/>
    <col min="5" max="5" width="28.140625" style="8" customWidth="1"/>
    <col min="6" max="6" width="13.57421875" style="8" customWidth="1"/>
    <col min="7" max="7" width="3.7109375" style="6" customWidth="1"/>
    <col min="8" max="8" width="6.57421875" style="6" customWidth="1"/>
    <col min="9" max="9" width="3.7109375" style="6" customWidth="1"/>
    <col min="10" max="10" width="6.28125" style="17" customWidth="1"/>
    <col min="11" max="11" width="3.7109375" style="6" customWidth="1"/>
    <col min="12" max="12" width="6.28125" style="17" customWidth="1"/>
    <col min="13" max="13" width="3.7109375" style="6" customWidth="1"/>
    <col min="14" max="14" width="8.140625" style="17" customWidth="1"/>
    <col min="15" max="15" width="3.7109375" style="6" customWidth="1"/>
    <col min="16" max="16" width="7.57421875" style="17" customWidth="1"/>
    <col min="17" max="17" width="3.7109375" style="0" hidden="1" customWidth="1"/>
    <col min="18" max="18" width="6.28125" style="18" hidden="1" customWidth="1"/>
    <col min="19" max="19" width="3.7109375" style="6" hidden="1" customWidth="1"/>
    <col min="20" max="20" width="6.28125" style="17" hidden="1" customWidth="1"/>
    <col min="21" max="21" width="3.7109375" style="17" hidden="1" customWidth="1"/>
    <col min="22" max="22" width="8.00390625" style="17" hidden="1" customWidth="1"/>
    <col min="23" max="23" width="6.28125" style="17" customWidth="1"/>
    <col min="24" max="24" width="6.28125" style="17" hidden="1" customWidth="1"/>
    <col min="25" max="25" width="6.28125" style="0" customWidth="1"/>
    <col min="27" max="32" width="6.28125" style="0" customWidth="1"/>
  </cols>
  <sheetData>
    <row r="1" spans="2:6" ht="23.25">
      <c r="B1" s="19" t="s">
        <v>827</v>
      </c>
      <c r="F1" s="50" t="s">
        <v>413</v>
      </c>
    </row>
    <row r="2" spans="27:32" ht="12.75">
      <c r="AA2" s="190" t="s">
        <v>565</v>
      </c>
      <c r="AB2" s="190"/>
      <c r="AC2" s="190"/>
      <c r="AD2" s="190"/>
      <c r="AE2" s="190"/>
      <c r="AF2" s="190"/>
    </row>
    <row r="3" spans="1:32" s="43" customFormat="1" ht="33.75" customHeight="1">
      <c r="A3" s="41" t="s">
        <v>87</v>
      </c>
      <c r="B3" s="41" t="s">
        <v>83</v>
      </c>
      <c r="C3" s="41" t="s">
        <v>84</v>
      </c>
      <c r="D3" s="41" t="s">
        <v>639</v>
      </c>
      <c r="E3" s="41" t="s">
        <v>85</v>
      </c>
      <c r="F3" s="41" t="s">
        <v>86</v>
      </c>
      <c r="G3" s="193" t="s">
        <v>76</v>
      </c>
      <c r="H3" s="193"/>
      <c r="I3" s="191" t="s">
        <v>77</v>
      </c>
      <c r="J3" s="192"/>
      <c r="K3" s="191" t="s">
        <v>412</v>
      </c>
      <c r="L3" s="192"/>
      <c r="M3" s="191" t="s">
        <v>77</v>
      </c>
      <c r="N3" s="192"/>
      <c r="O3" s="191" t="s">
        <v>78</v>
      </c>
      <c r="P3" s="192"/>
      <c r="Q3" s="194" t="s">
        <v>79</v>
      </c>
      <c r="R3" s="195"/>
      <c r="S3" s="193" t="s">
        <v>80</v>
      </c>
      <c r="T3" s="193"/>
      <c r="U3" s="191" t="s">
        <v>78</v>
      </c>
      <c r="V3" s="192"/>
      <c r="W3" s="42" t="s">
        <v>81</v>
      </c>
      <c r="X3" s="42" t="s">
        <v>82</v>
      </c>
      <c r="Y3" s="42" t="s">
        <v>82</v>
      </c>
      <c r="AA3" s="42" t="s">
        <v>564</v>
      </c>
      <c r="AB3" s="42" t="s">
        <v>544</v>
      </c>
      <c r="AC3" s="42" t="s">
        <v>545</v>
      </c>
      <c r="AD3" s="42" t="s">
        <v>546</v>
      </c>
      <c r="AE3" s="42" t="s">
        <v>547</v>
      </c>
      <c r="AF3" s="42" t="s">
        <v>551</v>
      </c>
    </row>
    <row r="4" spans="1:32" s="70" customFormat="1" ht="14.25" customHeight="1">
      <c r="A4" s="146">
        <v>1</v>
      </c>
      <c r="B4" s="147" t="s">
        <v>184</v>
      </c>
      <c r="C4" s="147" t="s">
        <v>183</v>
      </c>
      <c r="D4" s="148" t="s">
        <v>662</v>
      </c>
      <c r="E4" s="179" t="s">
        <v>15</v>
      </c>
      <c r="F4" s="147" t="s">
        <v>193</v>
      </c>
      <c r="G4" s="158">
        <v>4</v>
      </c>
      <c r="H4" s="151">
        <v>141</v>
      </c>
      <c r="I4" s="146">
        <v>1</v>
      </c>
      <c r="J4" s="151">
        <v>178.33</v>
      </c>
      <c r="K4" s="146">
        <v>1</v>
      </c>
      <c r="L4" s="151">
        <v>184.67</v>
      </c>
      <c r="M4" s="146">
        <v>1</v>
      </c>
      <c r="N4" s="94">
        <v>180.67</v>
      </c>
      <c r="O4" s="146">
        <v>2</v>
      </c>
      <c r="P4" s="94">
        <v>180</v>
      </c>
      <c r="Q4" s="152"/>
      <c r="R4" s="69">
        <v>0</v>
      </c>
      <c r="S4" s="146"/>
      <c r="T4" s="153">
        <f aca="true" t="shared" si="0" ref="T4:T13">IF(S4&gt;0,(((MAX($S$4:$S$16)-S4+1)/(MAX($S$4:$S$16)))*1000),0)</f>
        <v>0</v>
      </c>
      <c r="U4" s="146">
        <v>1</v>
      </c>
      <c r="V4" s="69">
        <v>1000</v>
      </c>
      <c r="W4" s="99">
        <f aca="true" t="shared" si="1" ref="W4:W13">((H4+J4+L4+N4+P4)-MIN(J4,H4,L4,N4,P4))/4</f>
        <v>180.9175</v>
      </c>
      <c r="X4" s="101">
        <f>W4+MAX(V4,R4,T4)+429</f>
        <v>1609.9175</v>
      </c>
      <c r="Y4" s="102">
        <f aca="true" t="shared" si="2" ref="Y4:Y13">IF(AA4="ANO",AVERAGE(W4,AB4,AC4,AD4,AE4),W4)</f>
        <v>181.226875</v>
      </c>
      <c r="Z4" s="71"/>
      <c r="AA4" s="99" t="str">
        <f aca="true" t="shared" si="3" ref="AA4:AA13">IF(AVERAGE(AB4:AE4)&gt;W4,"ANO","NE")</f>
        <v>ANO</v>
      </c>
      <c r="AB4" s="94">
        <v>173.66</v>
      </c>
      <c r="AC4" s="94"/>
      <c r="AD4" s="94">
        <v>184</v>
      </c>
      <c r="AE4" s="98">
        <v>186.33</v>
      </c>
      <c r="AF4" s="99">
        <f aca="true" t="shared" si="4" ref="AF4:AF13">AVERAGE(AB4:AE4)</f>
        <v>181.33</v>
      </c>
    </row>
    <row r="5" spans="1:32" s="70" customFormat="1" ht="14.25" customHeight="1">
      <c r="A5" s="146">
        <v>2</v>
      </c>
      <c r="B5" s="154" t="s">
        <v>192</v>
      </c>
      <c r="C5" s="154" t="s">
        <v>8</v>
      </c>
      <c r="D5" s="160" t="s">
        <v>664</v>
      </c>
      <c r="E5" s="154" t="s">
        <v>12</v>
      </c>
      <c r="F5" s="186" t="s">
        <v>198</v>
      </c>
      <c r="G5" s="158">
        <v>3</v>
      </c>
      <c r="H5" s="151">
        <v>154.33</v>
      </c>
      <c r="I5" s="146">
        <v>3</v>
      </c>
      <c r="J5" s="151">
        <v>172.67</v>
      </c>
      <c r="K5" s="146">
        <v>3</v>
      </c>
      <c r="L5" s="151">
        <v>166</v>
      </c>
      <c r="M5" s="146">
        <v>3</v>
      </c>
      <c r="N5" s="94">
        <v>166.67</v>
      </c>
      <c r="O5" s="146">
        <v>5</v>
      </c>
      <c r="P5" s="94">
        <v>167</v>
      </c>
      <c r="Q5" s="152"/>
      <c r="R5" s="69">
        <v>0</v>
      </c>
      <c r="S5" s="146"/>
      <c r="T5" s="153">
        <f t="shared" si="0"/>
        <v>0</v>
      </c>
      <c r="U5" s="146">
        <v>1</v>
      </c>
      <c r="V5" s="69">
        <v>1000</v>
      </c>
      <c r="W5" s="99">
        <f t="shared" si="1"/>
        <v>168.08499999999998</v>
      </c>
      <c r="X5" s="101">
        <f aca="true" t="shared" si="5" ref="X5:X11">W5+MAX(V5,R5,T5)+0</f>
        <v>1168.085</v>
      </c>
      <c r="Y5" s="102">
        <f t="shared" si="2"/>
        <v>168.25166666666667</v>
      </c>
      <c r="Z5" s="71"/>
      <c r="AA5" s="99" t="str">
        <f t="shared" si="3"/>
        <v>ANO</v>
      </c>
      <c r="AB5" s="94">
        <v>164.67</v>
      </c>
      <c r="AC5" s="94"/>
      <c r="AD5" s="94"/>
      <c r="AE5" s="98">
        <v>172</v>
      </c>
      <c r="AF5" s="99">
        <f t="shared" si="4"/>
        <v>168.33499999999998</v>
      </c>
    </row>
    <row r="6" spans="1:32" ht="14.25" customHeight="1">
      <c r="A6" s="146">
        <v>3</v>
      </c>
      <c r="B6" s="154" t="s">
        <v>188</v>
      </c>
      <c r="C6" s="154" t="s">
        <v>189</v>
      </c>
      <c r="D6" s="160" t="s">
        <v>663</v>
      </c>
      <c r="E6" s="154" t="s">
        <v>57</v>
      </c>
      <c r="F6" s="154" t="s">
        <v>196</v>
      </c>
      <c r="G6" s="158">
        <v>1</v>
      </c>
      <c r="H6" s="151">
        <v>166.33</v>
      </c>
      <c r="I6" s="146">
        <v>4</v>
      </c>
      <c r="J6" s="151">
        <v>166.33</v>
      </c>
      <c r="K6" s="146">
        <v>4</v>
      </c>
      <c r="L6" s="151">
        <v>165.67</v>
      </c>
      <c r="M6" s="146">
        <v>0</v>
      </c>
      <c r="N6" s="94">
        <v>0</v>
      </c>
      <c r="O6" s="146">
        <v>7</v>
      </c>
      <c r="P6" s="94">
        <v>163.67</v>
      </c>
      <c r="Q6" s="152"/>
      <c r="R6" s="69">
        <v>0</v>
      </c>
      <c r="S6" s="146"/>
      <c r="T6" s="153">
        <f t="shared" si="0"/>
        <v>0</v>
      </c>
      <c r="U6" s="146">
        <v>1</v>
      </c>
      <c r="V6" s="69">
        <v>1000</v>
      </c>
      <c r="W6" s="99">
        <f t="shared" si="1"/>
        <v>165.5</v>
      </c>
      <c r="X6" s="101">
        <f t="shared" si="5"/>
        <v>1165.5</v>
      </c>
      <c r="Y6" s="102">
        <f t="shared" si="2"/>
        <v>166.91500000000002</v>
      </c>
      <c r="Z6" s="71"/>
      <c r="AA6" s="99" t="str">
        <f t="shared" si="3"/>
        <v>ANO</v>
      </c>
      <c r="AB6" s="94"/>
      <c r="AC6" s="94"/>
      <c r="AD6" s="94"/>
      <c r="AE6" s="98">
        <v>168.33</v>
      </c>
      <c r="AF6" s="99">
        <f t="shared" si="4"/>
        <v>168.33</v>
      </c>
    </row>
    <row r="7" spans="1:32" ht="14.25" customHeight="1">
      <c r="A7" s="9">
        <v>4</v>
      </c>
      <c r="B7" s="3" t="s">
        <v>182</v>
      </c>
      <c r="C7" s="3" t="s">
        <v>183</v>
      </c>
      <c r="D7" s="139" t="s">
        <v>665</v>
      </c>
      <c r="E7" s="1" t="s">
        <v>180</v>
      </c>
      <c r="F7" s="3" t="s">
        <v>418</v>
      </c>
      <c r="G7" s="11">
        <v>5</v>
      </c>
      <c r="H7" s="81">
        <v>92.67</v>
      </c>
      <c r="I7" s="44">
        <v>2</v>
      </c>
      <c r="J7" s="81">
        <v>174.33</v>
      </c>
      <c r="K7" s="44">
        <v>2</v>
      </c>
      <c r="L7" s="81">
        <v>180.33</v>
      </c>
      <c r="M7" s="44">
        <v>0</v>
      </c>
      <c r="N7" s="82">
        <v>0</v>
      </c>
      <c r="O7" s="44">
        <v>1</v>
      </c>
      <c r="P7" s="82">
        <v>186.33</v>
      </c>
      <c r="Q7" s="46"/>
      <c r="R7" s="45">
        <v>0</v>
      </c>
      <c r="S7" s="44"/>
      <c r="T7" s="12">
        <f t="shared" si="0"/>
        <v>0</v>
      </c>
      <c r="U7" s="44">
        <v>1</v>
      </c>
      <c r="V7" s="45">
        <v>1000</v>
      </c>
      <c r="W7" s="99">
        <f t="shared" si="1"/>
        <v>158.41500000000002</v>
      </c>
      <c r="X7" s="101">
        <f t="shared" si="5"/>
        <v>1158.415</v>
      </c>
      <c r="Y7" s="102">
        <f t="shared" si="2"/>
        <v>164.03750000000002</v>
      </c>
      <c r="Z7" s="34"/>
      <c r="AA7" s="99" t="str">
        <f t="shared" si="3"/>
        <v>ANO</v>
      </c>
      <c r="AB7" s="96">
        <v>169.66</v>
      </c>
      <c r="AC7" s="96"/>
      <c r="AD7" s="96"/>
      <c r="AE7" s="97"/>
      <c r="AF7" s="95">
        <f t="shared" si="4"/>
        <v>169.66</v>
      </c>
    </row>
    <row r="8" spans="1:32" ht="14.25" customHeight="1">
      <c r="A8" s="9">
        <v>5</v>
      </c>
      <c r="B8" s="1" t="s">
        <v>199</v>
      </c>
      <c r="C8" s="1" t="s">
        <v>187</v>
      </c>
      <c r="D8" s="140" t="s">
        <v>666</v>
      </c>
      <c r="E8" s="1" t="s">
        <v>25</v>
      </c>
      <c r="F8" s="1" t="s">
        <v>195</v>
      </c>
      <c r="G8" s="11">
        <v>2</v>
      </c>
      <c r="H8" s="81">
        <v>161.33</v>
      </c>
      <c r="I8" s="44">
        <v>0</v>
      </c>
      <c r="J8" s="81">
        <v>0</v>
      </c>
      <c r="K8" s="44">
        <v>0</v>
      </c>
      <c r="L8" s="81">
        <v>0</v>
      </c>
      <c r="M8" s="44">
        <v>0</v>
      </c>
      <c r="N8" s="82">
        <v>0</v>
      </c>
      <c r="O8" s="44">
        <v>6</v>
      </c>
      <c r="P8" s="82">
        <v>165</v>
      </c>
      <c r="Q8" s="46"/>
      <c r="R8" s="45">
        <v>0</v>
      </c>
      <c r="S8" s="44"/>
      <c r="T8" s="12">
        <f t="shared" si="0"/>
        <v>0</v>
      </c>
      <c r="U8" s="44">
        <v>1</v>
      </c>
      <c r="V8" s="45">
        <v>1000</v>
      </c>
      <c r="W8" s="99">
        <f t="shared" si="1"/>
        <v>81.58250000000001</v>
      </c>
      <c r="X8" s="101">
        <f t="shared" si="5"/>
        <v>1081.5825</v>
      </c>
      <c r="Y8" s="102">
        <f t="shared" si="2"/>
        <v>81.58250000000001</v>
      </c>
      <c r="Z8" s="34"/>
      <c r="AA8" s="99" t="str">
        <f t="shared" si="3"/>
        <v>NE</v>
      </c>
      <c r="AB8" s="96"/>
      <c r="AC8" s="96"/>
      <c r="AD8" s="96">
        <v>0</v>
      </c>
      <c r="AE8" s="97"/>
      <c r="AF8" s="95">
        <f t="shared" si="4"/>
        <v>0</v>
      </c>
    </row>
    <row r="9" spans="1:32" ht="14.25" customHeight="1">
      <c r="A9" s="9">
        <v>6</v>
      </c>
      <c r="B9" s="22" t="s">
        <v>794</v>
      </c>
      <c r="C9" s="10" t="s">
        <v>293</v>
      </c>
      <c r="D9" s="9" t="s">
        <v>755</v>
      </c>
      <c r="E9" s="1" t="s">
        <v>366</v>
      </c>
      <c r="F9" s="10" t="s">
        <v>795</v>
      </c>
      <c r="G9" s="11">
        <v>0</v>
      </c>
      <c r="H9" s="81">
        <v>0</v>
      </c>
      <c r="I9" s="44">
        <v>0</v>
      </c>
      <c r="J9" s="81">
        <v>0</v>
      </c>
      <c r="K9" s="44">
        <v>0</v>
      </c>
      <c r="L9" s="81">
        <v>0</v>
      </c>
      <c r="M9" s="44">
        <v>0</v>
      </c>
      <c r="N9" s="82">
        <v>0</v>
      </c>
      <c r="O9" s="44">
        <v>4</v>
      </c>
      <c r="P9" s="82">
        <v>167.33</v>
      </c>
      <c r="Q9" s="46"/>
      <c r="R9" s="45">
        <v>0</v>
      </c>
      <c r="S9" s="44"/>
      <c r="T9" s="12">
        <f t="shared" si="0"/>
        <v>0</v>
      </c>
      <c r="U9" s="44">
        <v>1</v>
      </c>
      <c r="V9" s="45">
        <v>1000</v>
      </c>
      <c r="W9" s="99">
        <f t="shared" si="1"/>
        <v>41.8325</v>
      </c>
      <c r="X9" s="101">
        <f t="shared" si="5"/>
        <v>1041.8325</v>
      </c>
      <c r="Y9" s="102">
        <f t="shared" si="2"/>
        <v>41.8325</v>
      </c>
      <c r="Z9" s="34"/>
      <c r="AA9" s="99" t="str">
        <f t="shared" si="3"/>
        <v>NE</v>
      </c>
      <c r="AB9" s="96"/>
      <c r="AC9" s="96"/>
      <c r="AD9" s="96">
        <v>0</v>
      </c>
      <c r="AE9" s="97"/>
      <c r="AF9" s="95">
        <f t="shared" si="4"/>
        <v>0</v>
      </c>
    </row>
    <row r="10" spans="1:32" ht="14.25" customHeight="1">
      <c r="A10" s="9">
        <v>7</v>
      </c>
      <c r="B10" s="22" t="s">
        <v>775</v>
      </c>
      <c r="C10" s="10" t="s">
        <v>1</v>
      </c>
      <c r="D10" s="9" t="s">
        <v>788</v>
      </c>
      <c r="E10" s="1" t="s">
        <v>12</v>
      </c>
      <c r="F10" s="10" t="s">
        <v>776</v>
      </c>
      <c r="G10" s="11">
        <v>0</v>
      </c>
      <c r="H10" s="81">
        <v>0</v>
      </c>
      <c r="I10" s="44">
        <v>0</v>
      </c>
      <c r="J10" s="81">
        <v>0</v>
      </c>
      <c r="K10" s="44">
        <v>0</v>
      </c>
      <c r="L10" s="81">
        <v>0</v>
      </c>
      <c r="M10" s="44">
        <v>4</v>
      </c>
      <c r="N10" s="82">
        <v>62</v>
      </c>
      <c r="O10" s="44">
        <v>0</v>
      </c>
      <c r="P10" s="82">
        <v>0</v>
      </c>
      <c r="Q10" s="46"/>
      <c r="R10" s="45">
        <v>0</v>
      </c>
      <c r="S10" s="44"/>
      <c r="T10" s="12">
        <f t="shared" si="0"/>
        <v>0</v>
      </c>
      <c r="U10" s="44">
        <v>1</v>
      </c>
      <c r="V10" s="45">
        <v>1000</v>
      </c>
      <c r="W10" s="99">
        <f t="shared" si="1"/>
        <v>15.5</v>
      </c>
      <c r="X10" s="101">
        <f t="shared" si="5"/>
        <v>1015.5</v>
      </c>
      <c r="Y10" s="102">
        <f t="shared" si="2"/>
        <v>15.5</v>
      </c>
      <c r="Z10" s="34"/>
      <c r="AA10" s="99" t="str">
        <f t="shared" si="3"/>
        <v>NE</v>
      </c>
      <c r="AB10" s="96"/>
      <c r="AC10" s="96"/>
      <c r="AD10" s="96">
        <v>0</v>
      </c>
      <c r="AE10" s="97"/>
      <c r="AF10" s="95">
        <f t="shared" si="4"/>
        <v>0</v>
      </c>
    </row>
    <row r="11" spans="1:32" ht="14.25" customHeight="1" hidden="1">
      <c r="A11" s="9">
        <v>8</v>
      </c>
      <c r="B11" s="1" t="s">
        <v>190</v>
      </c>
      <c r="C11" s="1" t="s">
        <v>34</v>
      </c>
      <c r="D11" s="140" t="s">
        <v>667</v>
      </c>
      <c r="E11" s="1" t="s">
        <v>191</v>
      </c>
      <c r="F11" s="1" t="s">
        <v>197</v>
      </c>
      <c r="G11" s="11">
        <v>0</v>
      </c>
      <c r="H11" s="81">
        <v>0</v>
      </c>
      <c r="I11" s="44">
        <v>0</v>
      </c>
      <c r="J11" s="81">
        <v>0</v>
      </c>
      <c r="K11" s="44">
        <v>0</v>
      </c>
      <c r="L11" s="81">
        <v>0</v>
      </c>
      <c r="M11" s="44">
        <v>0</v>
      </c>
      <c r="N11" s="82">
        <v>0</v>
      </c>
      <c r="O11" s="44">
        <v>0</v>
      </c>
      <c r="P11" s="82">
        <v>0</v>
      </c>
      <c r="Q11" s="46"/>
      <c r="R11" s="45">
        <v>0</v>
      </c>
      <c r="S11" s="44"/>
      <c r="T11" s="12">
        <f t="shared" si="0"/>
        <v>0</v>
      </c>
      <c r="U11" s="44">
        <v>1</v>
      </c>
      <c r="V11" s="45">
        <v>1000</v>
      </c>
      <c r="W11" s="99">
        <f t="shared" si="1"/>
        <v>0</v>
      </c>
      <c r="X11" s="101">
        <f t="shared" si="5"/>
        <v>1000</v>
      </c>
      <c r="Y11" s="102">
        <f t="shared" si="2"/>
        <v>92.33</v>
      </c>
      <c r="Z11" s="34"/>
      <c r="AA11" s="99" t="str">
        <f t="shared" si="3"/>
        <v>ANO</v>
      </c>
      <c r="AB11" s="96">
        <v>184.66</v>
      </c>
      <c r="AC11" s="96"/>
      <c r="AD11" s="96"/>
      <c r="AE11" s="97"/>
      <c r="AF11" s="95">
        <f t="shared" si="4"/>
        <v>184.66</v>
      </c>
    </row>
    <row r="12" spans="1:32" s="70" customFormat="1" ht="14.25" customHeight="1" hidden="1">
      <c r="A12" s="78">
        <v>9</v>
      </c>
      <c r="B12" s="3" t="s">
        <v>185</v>
      </c>
      <c r="C12" s="3" t="s">
        <v>186</v>
      </c>
      <c r="D12" s="139" t="s">
        <v>755</v>
      </c>
      <c r="E12" s="1" t="s">
        <v>366</v>
      </c>
      <c r="F12" s="3" t="s">
        <v>194</v>
      </c>
      <c r="G12" s="11">
        <v>0</v>
      </c>
      <c r="H12" s="81">
        <v>0</v>
      </c>
      <c r="I12" s="44">
        <v>0</v>
      </c>
      <c r="J12" s="81">
        <v>0</v>
      </c>
      <c r="K12" s="44">
        <v>0</v>
      </c>
      <c r="L12" s="81">
        <v>0</v>
      </c>
      <c r="M12" s="44">
        <v>0</v>
      </c>
      <c r="N12" s="82">
        <v>0</v>
      </c>
      <c r="O12" s="44">
        <v>0</v>
      </c>
      <c r="P12" s="82">
        <v>0</v>
      </c>
      <c r="Q12" s="46"/>
      <c r="R12" s="45">
        <v>0</v>
      </c>
      <c r="S12" s="44"/>
      <c r="T12" s="12">
        <f t="shared" si="0"/>
        <v>0</v>
      </c>
      <c r="U12" s="44">
        <v>1</v>
      </c>
      <c r="V12" s="45">
        <v>1000</v>
      </c>
      <c r="W12" s="99">
        <f t="shared" si="1"/>
        <v>0</v>
      </c>
      <c r="X12" s="101"/>
      <c r="Y12" s="102">
        <f t="shared" si="2"/>
        <v>0</v>
      </c>
      <c r="Z12" s="34"/>
      <c r="AA12" s="99" t="str">
        <f t="shared" si="3"/>
        <v>NE</v>
      </c>
      <c r="AB12" s="96"/>
      <c r="AC12" s="96"/>
      <c r="AD12" s="96">
        <v>0</v>
      </c>
      <c r="AE12" s="97"/>
      <c r="AF12" s="95">
        <f t="shared" si="4"/>
        <v>0</v>
      </c>
    </row>
    <row r="13" spans="1:32" s="70" customFormat="1" ht="14.25" customHeight="1" hidden="1">
      <c r="A13" s="44">
        <v>10</v>
      </c>
      <c r="B13" s="22" t="s">
        <v>249</v>
      </c>
      <c r="C13" s="10" t="s">
        <v>250</v>
      </c>
      <c r="D13" s="9" t="s">
        <v>668</v>
      </c>
      <c r="E13" s="1" t="s">
        <v>274</v>
      </c>
      <c r="F13" s="10" t="s">
        <v>251</v>
      </c>
      <c r="G13" s="11">
        <v>0</v>
      </c>
      <c r="H13" s="81">
        <v>0</v>
      </c>
      <c r="I13" s="44">
        <v>0</v>
      </c>
      <c r="J13" s="81">
        <v>0</v>
      </c>
      <c r="K13" s="44">
        <v>0</v>
      </c>
      <c r="L13" s="81">
        <v>0</v>
      </c>
      <c r="M13" s="44">
        <v>0</v>
      </c>
      <c r="N13" s="82">
        <v>0</v>
      </c>
      <c r="O13" s="44">
        <v>0</v>
      </c>
      <c r="P13" s="82">
        <v>0</v>
      </c>
      <c r="Q13" s="46"/>
      <c r="R13" s="45">
        <v>0</v>
      </c>
      <c r="S13" s="44"/>
      <c r="T13" s="12">
        <f t="shared" si="0"/>
        <v>0</v>
      </c>
      <c r="U13" s="44">
        <v>1</v>
      </c>
      <c r="V13" s="45">
        <v>1000</v>
      </c>
      <c r="W13" s="99">
        <f t="shared" si="1"/>
        <v>0</v>
      </c>
      <c r="X13" s="101">
        <f>W13+MAX(V13,R13,T13)+0</f>
        <v>1000</v>
      </c>
      <c r="Y13" s="102">
        <f t="shared" si="2"/>
        <v>82.165</v>
      </c>
      <c r="Z13" s="34"/>
      <c r="AA13" s="99" t="str">
        <f t="shared" si="3"/>
        <v>ANO</v>
      </c>
      <c r="AB13" s="96">
        <v>164.33</v>
      </c>
      <c r="AC13" s="96"/>
      <c r="AD13" s="96"/>
      <c r="AE13" s="97"/>
      <c r="AF13" s="95">
        <f t="shared" si="4"/>
        <v>164.33</v>
      </c>
    </row>
    <row r="14" ht="14.25" customHeight="1"/>
    <row r="15" ht="14.25" customHeight="1"/>
    <row r="16" ht="14.25" customHeight="1"/>
  </sheetData>
  <mergeCells count="9">
    <mergeCell ref="AA2:AF2"/>
    <mergeCell ref="U3:V3"/>
    <mergeCell ref="O3:P3"/>
    <mergeCell ref="Q3:R3"/>
    <mergeCell ref="S3:T3"/>
    <mergeCell ref="M3:N3"/>
    <mergeCell ref="G3:H3"/>
    <mergeCell ref="I3:J3"/>
    <mergeCell ref="K3:L3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2"/>
  <dimension ref="A1:AF6"/>
  <sheetViews>
    <sheetView workbookViewId="0" topLeftCell="A1">
      <selection activeCell="N21" sqref="N21"/>
    </sheetView>
  </sheetViews>
  <sheetFormatPr defaultColWidth="9.140625" defaultRowHeight="12.75"/>
  <cols>
    <col min="1" max="1" width="4.7109375" style="6" customWidth="1"/>
    <col min="2" max="2" width="10.57421875" style="8" customWidth="1"/>
    <col min="3" max="3" width="9.421875" style="8" customWidth="1"/>
    <col min="4" max="4" width="8.140625" style="6" bestFit="1" customWidth="1"/>
    <col min="5" max="5" width="28.140625" style="8" customWidth="1"/>
    <col min="6" max="6" width="13.57421875" style="8" customWidth="1"/>
    <col min="7" max="7" width="3.7109375" style="6" customWidth="1"/>
    <col min="8" max="8" width="6.57421875" style="6" customWidth="1"/>
    <col min="9" max="9" width="3.7109375" style="6" customWidth="1"/>
    <col min="10" max="10" width="6.28125" style="17" customWidth="1"/>
    <col min="11" max="11" width="3.7109375" style="6" customWidth="1"/>
    <col min="12" max="12" width="6.28125" style="17" customWidth="1"/>
    <col min="13" max="13" width="3.7109375" style="6" customWidth="1"/>
    <col min="14" max="14" width="8.140625" style="17" customWidth="1"/>
    <col min="15" max="15" width="3.7109375" style="6" customWidth="1"/>
    <col min="16" max="16" width="7.57421875" style="17" customWidth="1"/>
    <col min="17" max="17" width="3.7109375" style="0" hidden="1" customWidth="1"/>
    <col min="18" max="18" width="6.28125" style="18" hidden="1" customWidth="1"/>
    <col min="19" max="19" width="3.7109375" style="6" hidden="1" customWidth="1"/>
    <col min="20" max="20" width="6.28125" style="17" hidden="1" customWidth="1"/>
    <col min="21" max="21" width="3.7109375" style="17" hidden="1" customWidth="1"/>
    <col min="22" max="22" width="8.00390625" style="17" hidden="1" customWidth="1"/>
    <col min="23" max="23" width="6.28125" style="17" customWidth="1"/>
    <col min="24" max="24" width="6.28125" style="17" hidden="1" customWidth="1"/>
    <col min="25" max="25" width="6.28125" style="0" customWidth="1"/>
    <col min="27" max="32" width="6.28125" style="0" customWidth="1"/>
  </cols>
  <sheetData>
    <row r="1" spans="2:6" ht="23.25">
      <c r="B1" s="19" t="s">
        <v>828</v>
      </c>
      <c r="F1" s="50" t="s">
        <v>413</v>
      </c>
    </row>
    <row r="2" spans="27:32" ht="12.75">
      <c r="AA2" s="190" t="s">
        <v>565</v>
      </c>
      <c r="AB2" s="190"/>
      <c r="AC2" s="190"/>
      <c r="AD2" s="190"/>
      <c r="AE2" s="190"/>
      <c r="AF2" s="190"/>
    </row>
    <row r="3" spans="1:32" s="187" customFormat="1" ht="33.75" customHeight="1">
      <c r="A3" s="41" t="s">
        <v>87</v>
      </c>
      <c r="B3" s="41" t="s">
        <v>83</v>
      </c>
      <c r="C3" s="41" t="s">
        <v>84</v>
      </c>
      <c r="D3" s="41" t="s">
        <v>639</v>
      </c>
      <c r="E3" s="41" t="s">
        <v>85</v>
      </c>
      <c r="F3" s="41" t="s">
        <v>86</v>
      </c>
      <c r="G3" s="193" t="s">
        <v>76</v>
      </c>
      <c r="H3" s="193"/>
      <c r="I3" s="191" t="s">
        <v>77</v>
      </c>
      <c r="J3" s="192"/>
      <c r="K3" s="191" t="s">
        <v>412</v>
      </c>
      <c r="L3" s="192"/>
      <c r="M3" s="191" t="s">
        <v>77</v>
      </c>
      <c r="N3" s="192"/>
      <c r="O3" s="191" t="s">
        <v>78</v>
      </c>
      <c r="P3" s="192"/>
      <c r="Q3" s="194" t="s">
        <v>79</v>
      </c>
      <c r="R3" s="195"/>
      <c r="S3" s="193" t="s">
        <v>80</v>
      </c>
      <c r="T3" s="193"/>
      <c r="U3" s="191" t="s">
        <v>78</v>
      </c>
      <c r="V3" s="192"/>
      <c r="W3" s="42" t="s">
        <v>81</v>
      </c>
      <c r="X3" s="42" t="s">
        <v>82</v>
      </c>
      <c r="Y3" s="42" t="s">
        <v>82</v>
      </c>
      <c r="AA3" s="42" t="s">
        <v>564</v>
      </c>
      <c r="AB3" s="42" t="s">
        <v>544</v>
      </c>
      <c r="AC3" s="42" t="s">
        <v>545</v>
      </c>
      <c r="AD3" s="42" t="s">
        <v>546</v>
      </c>
      <c r="AE3" s="42" t="s">
        <v>547</v>
      </c>
      <c r="AF3" s="42" t="s">
        <v>551</v>
      </c>
    </row>
    <row r="4" spans="1:32" s="70" customFormat="1" ht="14.25" customHeight="1">
      <c r="A4" s="146">
        <v>1</v>
      </c>
      <c r="B4" s="147" t="s">
        <v>18</v>
      </c>
      <c r="C4" s="147" t="s">
        <v>100</v>
      </c>
      <c r="D4" s="148" t="s">
        <v>659</v>
      </c>
      <c r="E4" s="150" t="s">
        <v>2</v>
      </c>
      <c r="F4" s="150" t="s">
        <v>179</v>
      </c>
      <c r="G4" s="158">
        <v>1</v>
      </c>
      <c r="H4" s="151">
        <v>174</v>
      </c>
      <c r="I4" s="146">
        <v>1</v>
      </c>
      <c r="J4" s="151">
        <v>174.33</v>
      </c>
      <c r="K4" s="146">
        <v>1</v>
      </c>
      <c r="L4" s="151">
        <v>176</v>
      </c>
      <c r="M4" s="146">
        <v>2</v>
      </c>
      <c r="N4" s="94">
        <v>178</v>
      </c>
      <c r="O4" s="146">
        <v>0</v>
      </c>
      <c r="P4" s="94">
        <v>0</v>
      </c>
      <c r="Q4" s="152"/>
      <c r="R4" s="69">
        <v>0</v>
      </c>
      <c r="S4" s="146"/>
      <c r="T4" s="153">
        <f>IF(S4&gt;0,(((MAX($S$4:$S$5)-S4+1)/(MAX($S$4:$S$5)))*1000),0)</f>
        <v>0</v>
      </c>
      <c r="U4" s="146">
        <v>1</v>
      </c>
      <c r="V4" s="69">
        <v>1000</v>
      </c>
      <c r="W4" s="99">
        <f>((H4+J4+L4+N4+P4)-MIN(J4,H4,L4,N4,P4))/4</f>
        <v>175.5825</v>
      </c>
      <c r="X4" s="69">
        <f>W4+MAX(V4,R4,T4)+0</f>
        <v>1175.5825</v>
      </c>
      <c r="Y4" s="98">
        <f>IF(AA4="ANO",AVERAGE(W4,AB4,AC4,AD4,AE4),W4)</f>
        <v>175.5825</v>
      </c>
      <c r="Z4" s="71"/>
      <c r="AA4" s="94" t="str">
        <f>IF(AVERAGE(AB4:AE4)&gt;W4,"ANO","NE")</f>
        <v>NE</v>
      </c>
      <c r="AB4" s="94">
        <v>171.34</v>
      </c>
      <c r="AC4" s="94"/>
      <c r="AD4" s="94">
        <v>173.33</v>
      </c>
      <c r="AE4" s="98">
        <v>176</v>
      </c>
      <c r="AF4" s="99">
        <f>AVERAGE(AB4:AE4)</f>
        <v>173.5566666666667</v>
      </c>
    </row>
    <row r="5" spans="1:32" ht="14.25" customHeight="1">
      <c r="A5" s="146">
        <v>2</v>
      </c>
      <c r="B5" s="147" t="s">
        <v>138</v>
      </c>
      <c r="C5" s="147" t="s">
        <v>139</v>
      </c>
      <c r="D5" s="148" t="s">
        <v>669</v>
      </c>
      <c r="E5" s="150" t="s">
        <v>136</v>
      </c>
      <c r="F5" s="150" t="s">
        <v>420</v>
      </c>
      <c r="G5" s="158">
        <v>2</v>
      </c>
      <c r="H5" s="151">
        <v>167</v>
      </c>
      <c r="I5" s="146">
        <v>2</v>
      </c>
      <c r="J5" s="151">
        <v>171.33</v>
      </c>
      <c r="K5" s="146">
        <v>2</v>
      </c>
      <c r="L5" s="151">
        <v>163.67</v>
      </c>
      <c r="M5" s="146">
        <v>0</v>
      </c>
      <c r="N5" s="94">
        <v>0</v>
      </c>
      <c r="O5" s="146">
        <v>0</v>
      </c>
      <c r="P5" s="94">
        <v>0</v>
      </c>
      <c r="Q5" s="152"/>
      <c r="R5" s="69">
        <v>0</v>
      </c>
      <c r="S5" s="146"/>
      <c r="T5" s="153">
        <f>IF(S5&gt;0,(((MAX($S$4:$S$5)-S5+1)/(MAX($S$4:$S$5)))*1000),0)</f>
        <v>0</v>
      </c>
      <c r="U5" s="146">
        <v>1</v>
      </c>
      <c r="V5" s="69">
        <v>1000</v>
      </c>
      <c r="W5" s="99">
        <f>((H5+J5+L5+N5+P5)-MIN(J5,H5,L5,N5,P5))/4</f>
        <v>125.5</v>
      </c>
      <c r="X5" s="69">
        <f>W5+MAX(V5,R5,T5)+429</f>
        <v>1554.5</v>
      </c>
      <c r="Y5" s="98">
        <f>IF(AA5="ANO",AVERAGE(W5,AB5,AC5,AD5,AE5),W5)</f>
        <v>155.0533333333333</v>
      </c>
      <c r="Z5" s="71"/>
      <c r="AA5" s="94" t="str">
        <f>IF(AVERAGE(AB5:AE5)&gt;W5,"ANO","NE")</f>
        <v>ANO</v>
      </c>
      <c r="AB5" s="94">
        <v>172</v>
      </c>
      <c r="AC5" s="94"/>
      <c r="AD5" s="94">
        <v>167.66</v>
      </c>
      <c r="AE5" s="98"/>
      <c r="AF5" s="99">
        <f>AVERAGE(AB5:AE5)</f>
        <v>169.82999999999998</v>
      </c>
    </row>
    <row r="6" spans="1:32" s="70" customFormat="1" ht="14.25" customHeight="1">
      <c r="A6" s="146">
        <v>3</v>
      </c>
      <c r="B6" s="147" t="s">
        <v>181</v>
      </c>
      <c r="C6" s="147" t="s">
        <v>56</v>
      </c>
      <c r="D6" s="148" t="s">
        <v>670</v>
      </c>
      <c r="E6" s="150" t="s">
        <v>180</v>
      </c>
      <c r="F6" s="150" t="s">
        <v>419</v>
      </c>
      <c r="G6" s="158">
        <v>3</v>
      </c>
      <c r="H6" s="151">
        <v>156.67</v>
      </c>
      <c r="I6" s="146">
        <v>0</v>
      </c>
      <c r="J6" s="151">
        <v>0</v>
      </c>
      <c r="K6" s="146">
        <v>0</v>
      </c>
      <c r="L6" s="151">
        <v>0</v>
      </c>
      <c r="M6" s="146">
        <v>0</v>
      </c>
      <c r="N6" s="94">
        <v>0</v>
      </c>
      <c r="O6" s="146">
        <v>0</v>
      </c>
      <c r="P6" s="94">
        <v>0</v>
      </c>
      <c r="Q6" s="152"/>
      <c r="R6" s="69">
        <v>0</v>
      </c>
      <c r="S6" s="146"/>
      <c r="T6" s="153">
        <f>IF(S6&gt;0,(((MAX($S$4:$S$5)-S6+1)/(MAX($S$4:$S$5)))*1000),0)</f>
        <v>0</v>
      </c>
      <c r="U6" s="146">
        <v>1</v>
      </c>
      <c r="V6" s="69">
        <v>1000</v>
      </c>
      <c r="W6" s="99">
        <f>((H6+J6+L6+N6+P6)-MIN(J6,H6,L6,N6,P6))/4</f>
        <v>39.1675</v>
      </c>
      <c r="X6" s="69">
        <f>W6+MAX(V6,R6,T6)+0</f>
        <v>1039.1675</v>
      </c>
      <c r="Y6" s="98">
        <f>IF(AA6="ANO",AVERAGE(W6,AB6,AC6,AD6,AE6),W6)</f>
        <v>96.74875</v>
      </c>
      <c r="Z6" s="71"/>
      <c r="AA6" s="94" t="str">
        <f>IF(AVERAGE(AB6:AE6)&gt;W6,"ANO","NE")</f>
        <v>ANO</v>
      </c>
      <c r="AB6" s="94">
        <v>154.33</v>
      </c>
      <c r="AC6" s="94"/>
      <c r="AD6" s="94"/>
      <c r="AE6" s="98"/>
      <c r="AF6" s="99">
        <f>AVERAGE(AB6:AE6)</f>
        <v>154.33</v>
      </c>
    </row>
    <row r="7" ht="14.25" customHeight="1"/>
    <row r="8" ht="14.25" customHeight="1"/>
    <row r="9" ht="14.25" customHeight="1"/>
  </sheetData>
  <mergeCells count="9">
    <mergeCell ref="M3:N3"/>
    <mergeCell ref="G3:H3"/>
    <mergeCell ref="I3:J3"/>
    <mergeCell ref="K3:L3"/>
    <mergeCell ref="AA2:AF2"/>
    <mergeCell ref="U3:V3"/>
    <mergeCell ref="O3:P3"/>
    <mergeCell ref="Q3:R3"/>
    <mergeCell ref="S3:T3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/>
  <dimension ref="A1:AF17"/>
  <sheetViews>
    <sheetView workbookViewId="0" topLeftCell="A1">
      <selection activeCell="Y1" sqref="Y1"/>
    </sheetView>
  </sheetViews>
  <sheetFormatPr defaultColWidth="9.140625" defaultRowHeight="12.75"/>
  <cols>
    <col min="1" max="1" width="4.7109375" style="6" customWidth="1"/>
    <col min="2" max="2" width="11.7109375" style="8" customWidth="1"/>
    <col min="3" max="3" width="8.7109375" style="8" customWidth="1"/>
    <col min="4" max="4" width="8.140625" style="6" bestFit="1" customWidth="1"/>
    <col min="5" max="5" width="24.28125" style="8" bestFit="1" customWidth="1"/>
    <col min="6" max="6" width="15.57421875" style="8" customWidth="1"/>
    <col min="7" max="7" width="3.7109375" style="6" customWidth="1"/>
    <col min="8" max="8" width="6.28125" style="6" customWidth="1"/>
    <col min="9" max="9" width="3.7109375" style="6" customWidth="1"/>
    <col min="10" max="10" width="6.28125" style="17" customWidth="1"/>
    <col min="11" max="11" width="3.7109375" style="6" customWidth="1"/>
    <col min="12" max="12" width="6.28125" style="17" customWidth="1"/>
    <col min="13" max="13" width="3.7109375" style="6" customWidth="1"/>
    <col min="14" max="14" width="8.140625" style="17" customWidth="1"/>
    <col min="15" max="15" width="3.7109375" style="6" customWidth="1"/>
    <col min="16" max="16" width="7.57421875" style="17" customWidth="1"/>
    <col min="17" max="17" width="3.7109375" style="0" hidden="1" customWidth="1"/>
    <col min="18" max="18" width="6.28125" style="18" hidden="1" customWidth="1"/>
    <col min="19" max="19" width="3.7109375" style="6" hidden="1" customWidth="1"/>
    <col min="20" max="20" width="6.28125" style="17" hidden="1" customWidth="1"/>
    <col min="21" max="21" width="3.7109375" style="17" hidden="1" customWidth="1"/>
    <col min="22" max="22" width="8.00390625" style="17" hidden="1" customWidth="1"/>
    <col min="23" max="23" width="6.28125" style="17" customWidth="1"/>
    <col min="24" max="24" width="6.28125" style="17" hidden="1" customWidth="1"/>
    <col min="25" max="25" width="6.28125" style="0" customWidth="1"/>
    <col min="27" max="32" width="6.28125" style="0" customWidth="1"/>
  </cols>
  <sheetData>
    <row r="1" spans="2:6" ht="23.25">
      <c r="B1" s="19" t="s">
        <v>200</v>
      </c>
      <c r="F1" s="50" t="s">
        <v>413</v>
      </c>
    </row>
    <row r="2" spans="27:32" ht="12.75">
      <c r="AA2" s="190" t="s">
        <v>565</v>
      </c>
      <c r="AB2" s="190"/>
      <c r="AC2" s="190"/>
      <c r="AD2" s="190"/>
      <c r="AE2" s="190"/>
      <c r="AF2" s="190"/>
    </row>
    <row r="3" spans="1:32" s="43" customFormat="1" ht="33.75" customHeight="1">
      <c r="A3" s="41" t="s">
        <v>87</v>
      </c>
      <c r="B3" s="41" t="s">
        <v>83</v>
      </c>
      <c r="C3" s="41" t="s">
        <v>84</v>
      </c>
      <c r="D3" s="41" t="s">
        <v>639</v>
      </c>
      <c r="E3" s="41" t="s">
        <v>85</v>
      </c>
      <c r="F3" s="41" t="s">
        <v>86</v>
      </c>
      <c r="G3" s="193" t="s">
        <v>76</v>
      </c>
      <c r="H3" s="193"/>
      <c r="I3" s="191" t="s">
        <v>77</v>
      </c>
      <c r="J3" s="192"/>
      <c r="K3" s="191" t="s">
        <v>412</v>
      </c>
      <c r="L3" s="192"/>
      <c r="M3" s="191" t="s">
        <v>77</v>
      </c>
      <c r="N3" s="192"/>
      <c r="O3" s="191" t="s">
        <v>78</v>
      </c>
      <c r="P3" s="192"/>
      <c r="Q3" s="194" t="s">
        <v>79</v>
      </c>
      <c r="R3" s="195"/>
      <c r="S3" s="193" t="s">
        <v>80</v>
      </c>
      <c r="T3" s="193"/>
      <c r="U3" s="191" t="s">
        <v>78</v>
      </c>
      <c r="V3" s="192"/>
      <c r="W3" s="42" t="s">
        <v>81</v>
      </c>
      <c r="X3" s="42" t="s">
        <v>82</v>
      </c>
      <c r="Y3" s="42" t="s">
        <v>82</v>
      </c>
      <c r="AA3" s="42" t="s">
        <v>564</v>
      </c>
      <c r="AB3" s="42" t="s">
        <v>544</v>
      </c>
      <c r="AC3" s="42" t="s">
        <v>545</v>
      </c>
      <c r="AD3" s="42" t="s">
        <v>546</v>
      </c>
      <c r="AE3" s="42" t="s">
        <v>547</v>
      </c>
      <c r="AF3" s="42" t="s">
        <v>551</v>
      </c>
    </row>
    <row r="4" spans="1:32" s="70" customFormat="1" ht="14.25" customHeight="1">
      <c r="A4" s="146">
        <v>1</v>
      </c>
      <c r="B4" s="147" t="s">
        <v>206</v>
      </c>
      <c r="C4" s="147" t="s">
        <v>207</v>
      </c>
      <c r="D4" s="148" t="s">
        <v>671</v>
      </c>
      <c r="E4" s="179" t="s">
        <v>15</v>
      </c>
      <c r="F4" s="180" t="s">
        <v>311</v>
      </c>
      <c r="G4" s="158">
        <v>1</v>
      </c>
      <c r="H4" s="151">
        <v>174</v>
      </c>
      <c r="I4" s="146">
        <v>3</v>
      </c>
      <c r="J4" s="151">
        <v>176.67</v>
      </c>
      <c r="K4" s="146">
        <v>1</v>
      </c>
      <c r="L4" s="151">
        <v>184.67</v>
      </c>
      <c r="M4" s="146">
        <v>3</v>
      </c>
      <c r="N4" s="94">
        <v>170</v>
      </c>
      <c r="O4" s="146">
        <v>1</v>
      </c>
      <c r="P4" s="94">
        <v>174.33</v>
      </c>
      <c r="Q4" s="152"/>
      <c r="R4" s="69">
        <v>0</v>
      </c>
      <c r="S4" s="146"/>
      <c r="T4" s="153">
        <f aca="true" t="shared" si="0" ref="T4:T16">IF(S4&gt;0,(((MAX($S$4:$S$18)-S4+1)/(MAX($S$4:$S$18)))*1000),0)</f>
        <v>0</v>
      </c>
      <c r="U4" s="146">
        <v>1</v>
      </c>
      <c r="V4" s="69">
        <v>1000</v>
      </c>
      <c r="W4" s="99">
        <f>((H4+J4+L4+N4+P4)-MIN(J4,H4,L4,N4,P4))/4</f>
        <v>177.4175</v>
      </c>
      <c r="X4" s="69">
        <f>W4+MAX(V4,R4,T4)+0</f>
        <v>1177.4175</v>
      </c>
      <c r="Y4" s="98">
        <f aca="true" t="shared" si="1" ref="Y4:Y16">IF(AA4="ANO",AVERAGE(W4,AB4,AC4,AD4,AE4),W4)</f>
        <v>178.04375</v>
      </c>
      <c r="Z4" s="71"/>
      <c r="AA4" s="94" t="str">
        <f aca="true" t="shared" si="2" ref="AA4:AA16">IF(AVERAGE(AB4:AE4)&gt;W4,"ANO","NE")</f>
        <v>ANO</v>
      </c>
      <c r="AB4" s="94">
        <v>178.67</v>
      </c>
      <c r="AC4" s="94"/>
      <c r="AD4" s="94"/>
      <c r="AE4" s="98"/>
      <c r="AF4" s="99">
        <f aca="true" t="shared" si="3" ref="AF4:AF16">AVERAGE(AB4:AE4)</f>
        <v>178.67</v>
      </c>
    </row>
    <row r="5" spans="1:32" s="70" customFormat="1" ht="14.25" customHeight="1">
      <c r="A5" s="146">
        <v>2</v>
      </c>
      <c r="B5" s="147" t="s">
        <v>201</v>
      </c>
      <c r="C5" s="147" t="s">
        <v>202</v>
      </c>
      <c r="D5" s="148" t="s">
        <v>672</v>
      </c>
      <c r="E5" s="154" t="s">
        <v>2</v>
      </c>
      <c r="F5" s="147" t="s">
        <v>310</v>
      </c>
      <c r="G5" s="158">
        <v>3</v>
      </c>
      <c r="H5" s="151">
        <v>169</v>
      </c>
      <c r="I5" s="146">
        <v>2</v>
      </c>
      <c r="J5" s="151">
        <v>178</v>
      </c>
      <c r="K5" s="146">
        <v>2</v>
      </c>
      <c r="L5" s="151">
        <v>165.67</v>
      </c>
      <c r="M5" s="146">
        <v>1</v>
      </c>
      <c r="N5" s="94">
        <v>178</v>
      </c>
      <c r="O5" s="146">
        <v>2</v>
      </c>
      <c r="P5" s="94">
        <v>174</v>
      </c>
      <c r="Q5" s="152"/>
      <c r="R5" s="69">
        <v>0</v>
      </c>
      <c r="S5" s="146"/>
      <c r="T5" s="153">
        <f t="shared" si="0"/>
        <v>0</v>
      </c>
      <c r="U5" s="146">
        <v>1</v>
      </c>
      <c r="V5" s="69">
        <v>1000</v>
      </c>
      <c r="W5" s="99">
        <f aca="true" t="shared" si="4" ref="W5:W16">((H5+J5+L5+N5+P5)-MIN(J5,H5,L5,N5,P5))/4</f>
        <v>174.75</v>
      </c>
      <c r="X5" s="69">
        <f>W5+MAX(N5,R5,V5)+286</f>
        <v>1460.75</v>
      </c>
      <c r="Y5" s="98">
        <f t="shared" si="1"/>
        <v>174.75</v>
      </c>
      <c r="Z5" s="71"/>
      <c r="AA5" s="94" t="str">
        <f t="shared" si="2"/>
        <v>NE</v>
      </c>
      <c r="AB5" s="94">
        <v>170.66</v>
      </c>
      <c r="AC5" s="94"/>
      <c r="AD5" s="94">
        <v>178</v>
      </c>
      <c r="AE5" s="98">
        <v>173.33</v>
      </c>
      <c r="AF5" s="99">
        <f t="shared" si="3"/>
        <v>173.99666666666667</v>
      </c>
    </row>
    <row r="6" spans="1:32" s="70" customFormat="1" ht="14.25" customHeight="1">
      <c r="A6" s="146">
        <v>3</v>
      </c>
      <c r="B6" s="154" t="s">
        <v>204</v>
      </c>
      <c r="C6" s="154" t="s">
        <v>141</v>
      </c>
      <c r="D6" s="160" t="s">
        <v>675</v>
      </c>
      <c r="E6" s="154" t="s">
        <v>205</v>
      </c>
      <c r="F6" s="154" t="s">
        <v>309</v>
      </c>
      <c r="G6" s="158">
        <v>2</v>
      </c>
      <c r="H6" s="151">
        <v>171.33</v>
      </c>
      <c r="I6" s="146">
        <v>1</v>
      </c>
      <c r="J6" s="151">
        <v>178.33</v>
      </c>
      <c r="K6" s="146">
        <v>0</v>
      </c>
      <c r="L6" s="151">
        <v>0</v>
      </c>
      <c r="M6" s="146">
        <v>2</v>
      </c>
      <c r="N6" s="94">
        <v>176.33</v>
      </c>
      <c r="O6" s="146">
        <v>3</v>
      </c>
      <c r="P6" s="94">
        <v>171.67</v>
      </c>
      <c r="Q6" s="152"/>
      <c r="R6" s="69">
        <v>0</v>
      </c>
      <c r="S6" s="146"/>
      <c r="T6" s="153">
        <f t="shared" si="0"/>
        <v>0</v>
      </c>
      <c r="U6" s="146">
        <v>1</v>
      </c>
      <c r="V6" s="69">
        <v>1000</v>
      </c>
      <c r="W6" s="99">
        <f t="shared" si="4"/>
        <v>174.415</v>
      </c>
      <c r="X6" s="69">
        <f aca="true" t="shared" si="5" ref="X6:X14">W6+MAX(V6,R6,T6)+0</f>
        <v>1174.415</v>
      </c>
      <c r="Y6" s="98">
        <f t="shared" si="1"/>
        <v>177.20749999999998</v>
      </c>
      <c r="Z6" s="71"/>
      <c r="AA6" s="94" t="str">
        <f t="shared" si="2"/>
        <v>ANO</v>
      </c>
      <c r="AB6" s="94">
        <v>180</v>
      </c>
      <c r="AC6" s="94"/>
      <c r="AD6" s="94"/>
      <c r="AE6" s="98"/>
      <c r="AF6" s="99">
        <f t="shared" si="3"/>
        <v>180</v>
      </c>
    </row>
    <row r="7" spans="1:32" ht="14.25" customHeight="1">
      <c r="A7" s="9">
        <v>4</v>
      </c>
      <c r="B7" s="3" t="s">
        <v>206</v>
      </c>
      <c r="C7" s="3" t="s">
        <v>141</v>
      </c>
      <c r="D7" s="139" t="s">
        <v>673</v>
      </c>
      <c r="E7" s="4" t="s">
        <v>15</v>
      </c>
      <c r="F7" s="3" t="s">
        <v>313</v>
      </c>
      <c r="G7" s="11">
        <v>4</v>
      </c>
      <c r="H7" s="81">
        <v>157.33</v>
      </c>
      <c r="I7" s="44">
        <v>4</v>
      </c>
      <c r="J7" s="81">
        <v>169</v>
      </c>
      <c r="K7" s="44">
        <v>4</v>
      </c>
      <c r="L7" s="81">
        <v>156</v>
      </c>
      <c r="M7" s="44">
        <v>4</v>
      </c>
      <c r="N7" s="82">
        <v>169.34</v>
      </c>
      <c r="O7" s="44">
        <v>4</v>
      </c>
      <c r="P7" s="82">
        <v>160.33</v>
      </c>
      <c r="Q7" s="46"/>
      <c r="R7" s="45">
        <v>0</v>
      </c>
      <c r="S7" s="44"/>
      <c r="T7" s="12">
        <f t="shared" si="0"/>
        <v>0</v>
      </c>
      <c r="U7" s="44">
        <v>1</v>
      </c>
      <c r="V7" s="45">
        <v>1000</v>
      </c>
      <c r="W7" s="99">
        <f t="shared" si="4"/>
        <v>164.00000000000003</v>
      </c>
      <c r="X7" s="16">
        <f t="shared" si="5"/>
        <v>1164</v>
      </c>
      <c r="Y7" s="98">
        <f t="shared" si="1"/>
        <v>164.00000000000003</v>
      </c>
      <c r="Z7" s="71"/>
      <c r="AA7" s="94" t="str">
        <f t="shared" si="2"/>
        <v>NE</v>
      </c>
      <c r="AB7" s="96">
        <v>160.33</v>
      </c>
      <c r="AC7" s="96"/>
      <c r="AD7" s="96"/>
      <c r="AE7" s="97"/>
      <c r="AF7" s="95">
        <f t="shared" si="3"/>
        <v>160.33</v>
      </c>
    </row>
    <row r="8" spans="1:32" ht="14.25" customHeight="1">
      <c r="A8" s="9">
        <v>5</v>
      </c>
      <c r="B8" s="3" t="s">
        <v>210</v>
      </c>
      <c r="C8" s="3" t="s">
        <v>118</v>
      </c>
      <c r="D8" s="139" t="s">
        <v>671</v>
      </c>
      <c r="E8" s="4" t="s">
        <v>15</v>
      </c>
      <c r="F8" s="1" t="s">
        <v>314</v>
      </c>
      <c r="G8" s="11">
        <v>6</v>
      </c>
      <c r="H8" s="81">
        <v>150.67</v>
      </c>
      <c r="I8" s="44">
        <v>6</v>
      </c>
      <c r="J8" s="81">
        <v>150.67</v>
      </c>
      <c r="K8" s="44">
        <v>3</v>
      </c>
      <c r="L8" s="81">
        <v>161</v>
      </c>
      <c r="M8" s="44">
        <v>6</v>
      </c>
      <c r="N8" s="82">
        <v>153.34</v>
      </c>
      <c r="O8" s="44">
        <v>5</v>
      </c>
      <c r="P8" s="82">
        <v>157</v>
      </c>
      <c r="Q8" s="46"/>
      <c r="R8" s="45">
        <v>0</v>
      </c>
      <c r="S8" s="44"/>
      <c r="T8" s="12">
        <f t="shared" si="0"/>
        <v>0</v>
      </c>
      <c r="U8" s="44">
        <v>1</v>
      </c>
      <c r="V8" s="45">
        <v>1000</v>
      </c>
      <c r="W8" s="99">
        <f t="shared" si="4"/>
        <v>155.5025</v>
      </c>
      <c r="X8" s="16">
        <f t="shared" si="5"/>
        <v>1155.5025</v>
      </c>
      <c r="Y8" s="98">
        <f t="shared" si="1"/>
        <v>155.5025</v>
      </c>
      <c r="Z8" s="71"/>
      <c r="AA8" s="94" t="str">
        <f t="shared" si="2"/>
        <v>NE</v>
      </c>
      <c r="AB8" s="96"/>
      <c r="AC8" s="96"/>
      <c r="AD8" s="96">
        <v>0</v>
      </c>
      <c r="AE8" s="97"/>
      <c r="AF8" s="95">
        <f t="shared" si="3"/>
        <v>0</v>
      </c>
    </row>
    <row r="9" spans="1:32" ht="14.25" customHeight="1">
      <c r="A9" s="9">
        <v>6</v>
      </c>
      <c r="B9" s="3" t="s">
        <v>209</v>
      </c>
      <c r="C9" s="3" t="s">
        <v>1</v>
      </c>
      <c r="D9" s="139" t="s">
        <v>674</v>
      </c>
      <c r="E9" s="4" t="s">
        <v>15</v>
      </c>
      <c r="F9" s="3" t="s">
        <v>315</v>
      </c>
      <c r="G9" s="11">
        <v>5</v>
      </c>
      <c r="H9" s="81">
        <v>157</v>
      </c>
      <c r="I9" s="44">
        <v>5</v>
      </c>
      <c r="J9" s="81">
        <v>156</v>
      </c>
      <c r="K9" s="44">
        <v>6</v>
      </c>
      <c r="L9" s="81">
        <v>148.67</v>
      </c>
      <c r="M9" s="44">
        <v>5</v>
      </c>
      <c r="N9" s="82">
        <v>158</v>
      </c>
      <c r="O9" s="44">
        <v>0</v>
      </c>
      <c r="P9" s="82">
        <v>0</v>
      </c>
      <c r="Q9" s="46"/>
      <c r="R9" s="45">
        <v>0</v>
      </c>
      <c r="S9" s="44"/>
      <c r="T9" s="12">
        <f t="shared" si="0"/>
        <v>0</v>
      </c>
      <c r="U9" s="44">
        <v>1</v>
      </c>
      <c r="V9" s="45">
        <v>1000</v>
      </c>
      <c r="W9" s="99">
        <f t="shared" si="4"/>
        <v>154.9175</v>
      </c>
      <c r="X9" s="16">
        <f t="shared" si="5"/>
        <v>1154.9175</v>
      </c>
      <c r="Y9" s="98">
        <f t="shared" si="1"/>
        <v>154.9175</v>
      </c>
      <c r="Z9" s="71"/>
      <c r="AA9" s="94" t="str">
        <f t="shared" si="2"/>
        <v>NE</v>
      </c>
      <c r="AB9" s="96"/>
      <c r="AC9" s="96"/>
      <c r="AD9" s="96">
        <v>0</v>
      </c>
      <c r="AE9" s="97"/>
      <c r="AF9" s="95">
        <f t="shared" si="3"/>
        <v>0</v>
      </c>
    </row>
    <row r="10" spans="1:32" ht="14.25" customHeight="1">
      <c r="A10" s="9">
        <v>7</v>
      </c>
      <c r="B10" s="22" t="s">
        <v>530</v>
      </c>
      <c r="C10" s="3" t="s">
        <v>187</v>
      </c>
      <c r="D10" s="139" t="s">
        <v>777</v>
      </c>
      <c r="E10" s="1" t="s">
        <v>205</v>
      </c>
      <c r="F10" s="30" t="s">
        <v>531</v>
      </c>
      <c r="G10" s="11">
        <v>0</v>
      </c>
      <c r="H10" s="81">
        <v>0</v>
      </c>
      <c r="I10" s="44">
        <v>8</v>
      </c>
      <c r="J10" s="81">
        <v>62</v>
      </c>
      <c r="K10" s="44">
        <v>5</v>
      </c>
      <c r="L10" s="81">
        <v>155</v>
      </c>
      <c r="M10" s="44">
        <v>7</v>
      </c>
      <c r="N10" s="82">
        <v>145</v>
      </c>
      <c r="O10" s="44">
        <v>0</v>
      </c>
      <c r="P10" s="82">
        <v>0</v>
      </c>
      <c r="Q10" s="46"/>
      <c r="R10" s="45">
        <v>0</v>
      </c>
      <c r="S10" s="44"/>
      <c r="T10" s="12">
        <f t="shared" si="0"/>
        <v>0</v>
      </c>
      <c r="U10" s="44">
        <v>1</v>
      </c>
      <c r="V10" s="45">
        <v>1000</v>
      </c>
      <c r="W10" s="99">
        <f t="shared" si="4"/>
        <v>90.5</v>
      </c>
      <c r="X10" s="16">
        <f t="shared" si="5"/>
        <v>1090.5</v>
      </c>
      <c r="Y10" s="98">
        <f t="shared" si="1"/>
        <v>90.5</v>
      </c>
      <c r="Z10" s="71"/>
      <c r="AA10" s="94" t="str">
        <f t="shared" si="2"/>
        <v>NE</v>
      </c>
      <c r="AB10" s="96"/>
      <c r="AC10" s="96"/>
      <c r="AD10" s="96">
        <v>0</v>
      </c>
      <c r="AE10" s="97"/>
      <c r="AF10" s="95">
        <f t="shared" si="3"/>
        <v>0</v>
      </c>
    </row>
    <row r="11" spans="1:32" ht="14.25" customHeight="1">
      <c r="A11" s="9">
        <v>8</v>
      </c>
      <c r="B11" s="13" t="s">
        <v>613</v>
      </c>
      <c r="C11" s="10" t="s">
        <v>34</v>
      </c>
      <c r="D11" s="9" t="s">
        <v>676</v>
      </c>
      <c r="E11" s="15" t="s">
        <v>15</v>
      </c>
      <c r="F11" s="15" t="s">
        <v>612</v>
      </c>
      <c r="G11" s="11">
        <v>0</v>
      </c>
      <c r="H11" s="81">
        <v>0</v>
      </c>
      <c r="I11" s="44">
        <v>0</v>
      </c>
      <c r="J11" s="81">
        <v>0</v>
      </c>
      <c r="K11" s="44">
        <v>7</v>
      </c>
      <c r="L11" s="81">
        <v>93.33</v>
      </c>
      <c r="M11" s="44">
        <v>8</v>
      </c>
      <c r="N11" s="82">
        <v>88</v>
      </c>
      <c r="O11" s="44">
        <v>0</v>
      </c>
      <c r="P11" s="82">
        <v>0</v>
      </c>
      <c r="Q11" s="46"/>
      <c r="R11" s="45">
        <v>0</v>
      </c>
      <c r="S11" s="44"/>
      <c r="T11" s="12">
        <f t="shared" si="0"/>
        <v>0</v>
      </c>
      <c r="U11" s="44">
        <v>1</v>
      </c>
      <c r="V11" s="45">
        <v>1000</v>
      </c>
      <c r="W11" s="99">
        <f t="shared" si="4"/>
        <v>45.332499999999996</v>
      </c>
      <c r="X11" s="16">
        <f t="shared" si="5"/>
        <v>1045.3325</v>
      </c>
      <c r="Y11" s="98">
        <f t="shared" si="1"/>
        <v>45.332499999999996</v>
      </c>
      <c r="Z11" s="71"/>
      <c r="AA11" s="94" t="str">
        <f t="shared" si="2"/>
        <v>NE</v>
      </c>
      <c r="AB11" s="96"/>
      <c r="AC11" s="96"/>
      <c r="AD11" s="96">
        <v>0</v>
      </c>
      <c r="AE11" s="97"/>
      <c r="AF11" s="95">
        <f t="shared" si="3"/>
        <v>0</v>
      </c>
    </row>
    <row r="12" spans="1:32" ht="14.25" customHeight="1">
      <c r="A12" s="9">
        <v>9</v>
      </c>
      <c r="B12" s="22" t="s">
        <v>421</v>
      </c>
      <c r="C12" s="3" t="s">
        <v>422</v>
      </c>
      <c r="D12" s="139" t="s">
        <v>721</v>
      </c>
      <c r="E12" s="1" t="s">
        <v>423</v>
      </c>
      <c r="F12" s="30" t="s">
        <v>424</v>
      </c>
      <c r="G12" s="11">
        <v>7</v>
      </c>
      <c r="H12" s="81">
        <v>149.67</v>
      </c>
      <c r="I12" s="44">
        <v>0</v>
      </c>
      <c r="J12" s="81">
        <v>0</v>
      </c>
      <c r="K12" s="44">
        <v>0</v>
      </c>
      <c r="L12" s="81">
        <v>0</v>
      </c>
      <c r="M12" s="44">
        <v>0</v>
      </c>
      <c r="N12" s="82">
        <v>0</v>
      </c>
      <c r="O12" s="44">
        <v>0</v>
      </c>
      <c r="P12" s="82">
        <v>0</v>
      </c>
      <c r="Q12" s="46"/>
      <c r="R12" s="45">
        <v>0</v>
      </c>
      <c r="S12" s="44"/>
      <c r="T12" s="12">
        <f t="shared" si="0"/>
        <v>0</v>
      </c>
      <c r="U12" s="44">
        <v>1</v>
      </c>
      <c r="V12" s="45">
        <v>1000</v>
      </c>
      <c r="W12" s="99">
        <f t="shared" si="4"/>
        <v>37.4175</v>
      </c>
      <c r="X12" s="16">
        <f t="shared" si="5"/>
        <v>1037.4175</v>
      </c>
      <c r="Y12" s="98">
        <f t="shared" si="1"/>
        <v>37.4175</v>
      </c>
      <c r="Z12" s="71"/>
      <c r="AA12" s="94" t="str">
        <f t="shared" si="2"/>
        <v>NE</v>
      </c>
      <c r="AB12" s="96"/>
      <c r="AC12" s="96"/>
      <c r="AD12" s="96">
        <v>0</v>
      </c>
      <c r="AE12" s="97"/>
      <c r="AF12" s="95">
        <f t="shared" si="3"/>
        <v>0</v>
      </c>
    </row>
    <row r="13" spans="1:32" ht="14.25" customHeight="1">
      <c r="A13" s="9">
        <v>10</v>
      </c>
      <c r="B13" s="1" t="s">
        <v>203</v>
      </c>
      <c r="C13" s="1" t="s">
        <v>202</v>
      </c>
      <c r="D13" s="140" t="s">
        <v>677</v>
      </c>
      <c r="E13" s="1" t="s">
        <v>31</v>
      </c>
      <c r="F13" s="3" t="s">
        <v>312</v>
      </c>
      <c r="G13" s="11">
        <v>0</v>
      </c>
      <c r="H13" s="81">
        <v>0</v>
      </c>
      <c r="I13" s="44">
        <v>7</v>
      </c>
      <c r="J13" s="81">
        <v>90.67</v>
      </c>
      <c r="K13" s="44">
        <v>0</v>
      </c>
      <c r="L13" s="81">
        <v>0</v>
      </c>
      <c r="M13" s="44">
        <v>0</v>
      </c>
      <c r="N13" s="82">
        <v>0</v>
      </c>
      <c r="O13" s="44">
        <v>0</v>
      </c>
      <c r="P13" s="82">
        <v>0</v>
      </c>
      <c r="Q13" s="46"/>
      <c r="R13" s="45">
        <v>0</v>
      </c>
      <c r="S13" s="44"/>
      <c r="T13" s="12">
        <f t="shared" si="0"/>
        <v>0</v>
      </c>
      <c r="U13" s="44">
        <v>1</v>
      </c>
      <c r="V13" s="45">
        <v>1000</v>
      </c>
      <c r="W13" s="99">
        <f t="shared" si="4"/>
        <v>22.6675</v>
      </c>
      <c r="X13" s="16">
        <f t="shared" si="5"/>
        <v>1022.6675</v>
      </c>
      <c r="Y13" s="98">
        <f t="shared" si="1"/>
        <v>100.33375</v>
      </c>
      <c r="Z13" s="71"/>
      <c r="AA13" s="94" t="str">
        <f t="shared" si="2"/>
        <v>ANO</v>
      </c>
      <c r="AB13" s="96">
        <v>178</v>
      </c>
      <c r="AC13" s="96"/>
      <c r="AD13" s="96"/>
      <c r="AE13" s="97"/>
      <c r="AF13" s="95">
        <f t="shared" si="3"/>
        <v>178</v>
      </c>
    </row>
    <row r="14" spans="1:32" ht="14.25" customHeight="1" hidden="1">
      <c r="A14" s="9">
        <v>11</v>
      </c>
      <c r="B14" s="3" t="s">
        <v>208</v>
      </c>
      <c r="C14" s="3" t="s">
        <v>34</v>
      </c>
      <c r="D14" s="139" t="s">
        <v>678</v>
      </c>
      <c r="E14" s="1" t="s">
        <v>180</v>
      </c>
      <c r="F14" s="3" t="s">
        <v>316</v>
      </c>
      <c r="G14" s="11">
        <v>0</v>
      </c>
      <c r="H14" s="81">
        <v>0</v>
      </c>
      <c r="I14" s="44">
        <v>0</v>
      </c>
      <c r="J14" s="81">
        <v>0</v>
      </c>
      <c r="K14" s="44">
        <v>0</v>
      </c>
      <c r="L14" s="81">
        <v>0</v>
      </c>
      <c r="M14" s="44">
        <v>0</v>
      </c>
      <c r="N14" s="82">
        <v>0</v>
      </c>
      <c r="O14" s="44">
        <v>0</v>
      </c>
      <c r="P14" s="82">
        <v>0</v>
      </c>
      <c r="Q14" s="46"/>
      <c r="R14" s="45">
        <v>0</v>
      </c>
      <c r="S14" s="44"/>
      <c r="T14" s="12">
        <f t="shared" si="0"/>
        <v>0</v>
      </c>
      <c r="U14" s="44">
        <v>1</v>
      </c>
      <c r="V14" s="45">
        <v>1000</v>
      </c>
      <c r="W14" s="99">
        <f t="shared" si="4"/>
        <v>0</v>
      </c>
      <c r="X14" s="53">
        <f t="shared" si="5"/>
        <v>1000</v>
      </c>
      <c r="Y14" s="98">
        <f t="shared" si="1"/>
        <v>0</v>
      </c>
      <c r="Z14" s="71"/>
      <c r="AA14" s="94" t="str">
        <f t="shared" si="2"/>
        <v>NE</v>
      </c>
      <c r="AB14" s="96"/>
      <c r="AC14" s="96"/>
      <c r="AD14" s="96">
        <v>0</v>
      </c>
      <c r="AE14" s="97"/>
      <c r="AF14" s="95">
        <f t="shared" si="3"/>
        <v>0</v>
      </c>
    </row>
    <row r="15" spans="1:32" ht="14.25" customHeight="1" hidden="1">
      <c r="A15" s="9">
        <v>12</v>
      </c>
      <c r="B15" s="121" t="s">
        <v>244</v>
      </c>
      <c r="C15" s="122" t="s">
        <v>252</v>
      </c>
      <c r="D15" s="145" t="s">
        <v>755</v>
      </c>
      <c r="E15" s="137" t="s">
        <v>368</v>
      </c>
      <c r="F15" s="124" t="s">
        <v>253</v>
      </c>
      <c r="G15" s="104">
        <v>0</v>
      </c>
      <c r="H15" s="118">
        <v>0</v>
      </c>
      <c r="I15" s="106">
        <v>0</v>
      </c>
      <c r="J15" s="118">
        <v>0</v>
      </c>
      <c r="K15" s="106">
        <v>0</v>
      </c>
      <c r="L15" s="118">
        <v>0</v>
      </c>
      <c r="M15" s="106">
        <v>0</v>
      </c>
      <c r="N15" s="119">
        <v>0</v>
      </c>
      <c r="O15" s="106">
        <v>0</v>
      </c>
      <c r="P15" s="119">
        <v>0</v>
      </c>
      <c r="Q15" s="108"/>
      <c r="R15" s="107">
        <v>0</v>
      </c>
      <c r="S15" s="106"/>
      <c r="T15" s="109">
        <f t="shared" si="0"/>
        <v>0</v>
      </c>
      <c r="U15" s="106">
        <v>1</v>
      </c>
      <c r="V15" s="107">
        <v>1000</v>
      </c>
      <c r="W15" s="99">
        <f t="shared" si="4"/>
        <v>0</v>
      </c>
      <c r="Y15" s="120">
        <f t="shared" si="1"/>
        <v>0</v>
      </c>
      <c r="Z15" s="71"/>
      <c r="AA15" s="94" t="str">
        <f t="shared" si="2"/>
        <v>NE</v>
      </c>
      <c r="AB15" s="96"/>
      <c r="AC15" s="96"/>
      <c r="AD15" s="96">
        <v>0</v>
      </c>
      <c r="AE15" s="97"/>
      <c r="AF15" s="95">
        <f t="shared" si="3"/>
        <v>0</v>
      </c>
    </row>
    <row r="16" spans="1:32" ht="14.25" customHeight="1" hidden="1">
      <c r="A16" s="9">
        <v>13</v>
      </c>
      <c r="B16" s="22" t="s">
        <v>348</v>
      </c>
      <c r="C16" s="3" t="s">
        <v>178</v>
      </c>
      <c r="D16" s="139" t="s">
        <v>755</v>
      </c>
      <c r="E16" s="1" t="s">
        <v>191</v>
      </c>
      <c r="F16" s="30" t="s">
        <v>349</v>
      </c>
      <c r="G16" s="11">
        <v>0</v>
      </c>
      <c r="H16" s="81">
        <v>0</v>
      </c>
      <c r="I16" s="44">
        <v>0</v>
      </c>
      <c r="J16" s="81">
        <v>0</v>
      </c>
      <c r="K16" s="44">
        <v>0</v>
      </c>
      <c r="L16" s="81">
        <v>0</v>
      </c>
      <c r="M16" s="44">
        <v>0</v>
      </c>
      <c r="N16" s="82">
        <v>0</v>
      </c>
      <c r="O16" s="44">
        <v>0</v>
      </c>
      <c r="P16" s="82">
        <v>0</v>
      </c>
      <c r="Q16" s="46"/>
      <c r="R16" s="45">
        <v>0</v>
      </c>
      <c r="S16" s="44"/>
      <c r="T16" s="12">
        <f t="shared" si="0"/>
        <v>0</v>
      </c>
      <c r="U16" s="44">
        <v>1</v>
      </c>
      <c r="V16" s="45">
        <v>1000</v>
      </c>
      <c r="W16" s="99">
        <f t="shared" si="4"/>
        <v>0</v>
      </c>
      <c r="X16" s="16"/>
      <c r="Y16" s="98">
        <f t="shared" si="1"/>
        <v>0</v>
      </c>
      <c r="Z16" s="71"/>
      <c r="AA16" s="94" t="str">
        <f t="shared" si="2"/>
        <v>NE</v>
      </c>
      <c r="AB16" s="96"/>
      <c r="AC16" s="96"/>
      <c r="AD16" s="96">
        <v>0</v>
      </c>
      <c r="AE16" s="97"/>
      <c r="AF16" s="95">
        <f t="shared" si="3"/>
        <v>0</v>
      </c>
    </row>
    <row r="17" ht="14.25" customHeight="1">
      <c r="W17" s="100"/>
    </row>
    <row r="18" ht="14.25" customHeight="1"/>
  </sheetData>
  <mergeCells count="9">
    <mergeCell ref="AA2:AF2"/>
    <mergeCell ref="M3:N3"/>
    <mergeCell ref="G3:H3"/>
    <mergeCell ref="I3:J3"/>
    <mergeCell ref="K3:L3"/>
    <mergeCell ref="U3:V3"/>
    <mergeCell ref="O3:P3"/>
    <mergeCell ref="Q3:R3"/>
    <mergeCell ref="S3:T3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"/>
  <dimension ref="A1:AL61"/>
  <sheetViews>
    <sheetView workbookViewId="0" topLeftCell="A1">
      <selection activeCell="D12" sqref="D12"/>
    </sheetView>
  </sheetViews>
  <sheetFormatPr defaultColWidth="9.140625" defaultRowHeight="12.75"/>
  <cols>
    <col min="1" max="1" width="4.7109375" style="6" customWidth="1"/>
    <col min="2" max="2" width="12.57421875" style="8" customWidth="1"/>
    <col min="3" max="3" width="9.00390625" style="8" customWidth="1"/>
    <col min="4" max="4" width="8.140625" style="6" bestFit="1" customWidth="1"/>
    <col min="5" max="5" width="25.7109375" style="8" bestFit="1" customWidth="1"/>
    <col min="6" max="6" width="15.421875" style="8" customWidth="1"/>
    <col min="7" max="7" width="5.00390625" style="6" customWidth="1"/>
    <col min="8" max="8" width="6.28125" style="6" customWidth="1"/>
    <col min="9" max="9" width="4.28125" style="6" customWidth="1"/>
    <col min="10" max="10" width="6.28125" style="17" customWidth="1"/>
    <col min="11" max="11" width="3.7109375" style="6" customWidth="1"/>
    <col min="12" max="12" width="6.28125" style="17" customWidth="1"/>
    <col min="13" max="13" width="4.421875" style="6" customWidth="1"/>
    <col min="14" max="14" width="8.140625" style="17" customWidth="1"/>
    <col min="15" max="15" width="4.7109375" style="61" customWidth="1"/>
    <col min="16" max="16" width="7.140625" style="17" customWidth="1"/>
    <col min="17" max="17" width="3.7109375" style="0" hidden="1" customWidth="1"/>
    <col min="18" max="18" width="6.28125" style="18" hidden="1" customWidth="1"/>
    <col min="19" max="19" width="3.7109375" style="6" hidden="1" customWidth="1"/>
    <col min="20" max="20" width="6.28125" style="17" hidden="1" customWidth="1"/>
    <col min="21" max="21" width="3.7109375" style="17" hidden="1" customWidth="1"/>
    <col min="22" max="22" width="8.00390625" style="17" hidden="1" customWidth="1"/>
    <col min="23" max="23" width="6.28125" style="17" customWidth="1"/>
    <col min="24" max="24" width="6.28125" style="17" hidden="1" customWidth="1"/>
    <col min="25" max="25" width="6.28125" style="0" customWidth="1"/>
    <col min="27" max="32" width="6.28125" style="0" customWidth="1"/>
    <col min="39" max="39" width="12.00390625" style="0" bestFit="1" customWidth="1"/>
  </cols>
  <sheetData>
    <row r="1" spans="2:6" ht="23.25">
      <c r="B1" s="19" t="s">
        <v>92</v>
      </c>
      <c r="F1" s="50" t="s">
        <v>413</v>
      </c>
    </row>
    <row r="2" spans="27:32" ht="12.75">
      <c r="AA2" s="190" t="s">
        <v>565</v>
      </c>
      <c r="AB2" s="190"/>
      <c r="AC2" s="190"/>
      <c r="AD2" s="190"/>
      <c r="AE2" s="190"/>
      <c r="AF2" s="190"/>
    </row>
    <row r="3" spans="1:32" s="43" customFormat="1" ht="33.75" customHeight="1">
      <c r="A3" s="41" t="s">
        <v>87</v>
      </c>
      <c r="B3" s="41" t="s">
        <v>83</v>
      </c>
      <c r="C3" s="41" t="s">
        <v>84</v>
      </c>
      <c r="D3" s="41" t="s">
        <v>639</v>
      </c>
      <c r="E3" s="41" t="s">
        <v>85</v>
      </c>
      <c r="F3" s="41" t="s">
        <v>86</v>
      </c>
      <c r="G3" s="193" t="s">
        <v>76</v>
      </c>
      <c r="H3" s="193"/>
      <c r="I3" s="191" t="s">
        <v>77</v>
      </c>
      <c r="J3" s="192"/>
      <c r="K3" s="191" t="s">
        <v>412</v>
      </c>
      <c r="L3" s="192"/>
      <c r="M3" s="191" t="s">
        <v>77</v>
      </c>
      <c r="N3" s="192"/>
      <c r="O3" s="191" t="s">
        <v>78</v>
      </c>
      <c r="P3" s="192"/>
      <c r="Q3" s="194" t="s">
        <v>79</v>
      </c>
      <c r="R3" s="195"/>
      <c r="S3" s="193" t="s">
        <v>80</v>
      </c>
      <c r="T3" s="193"/>
      <c r="U3" s="191" t="s">
        <v>78</v>
      </c>
      <c r="V3" s="192"/>
      <c r="W3" s="42" t="s">
        <v>81</v>
      </c>
      <c r="X3" s="42" t="s">
        <v>82</v>
      </c>
      <c r="Y3" s="42" t="s">
        <v>82</v>
      </c>
      <c r="AA3" s="42" t="s">
        <v>564</v>
      </c>
      <c r="AB3" s="42" t="s">
        <v>544</v>
      </c>
      <c r="AC3" s="42" t="s">
        <v>545</v>
      </c>
      <c r="AD3" s="42" t="s">
        <v>546</v>
      </c>
      <c r="AE3" s="42" t="s">
        <v>547</v>
      </c>
      <c r="AF3" s="42" t="s">
        <v>551</v>
      </c>
    </row>
    <row r="4" spans="1:38" s="70" customFormat="1" ht="14.25" customHeight="1">
      <c r="A4" s="146">
        <v>1</v>
      </c>
      <c r="B4" s="149" t="s">
        <v>7</v>
      </c>
      <c r="C4" s="149" t="s">
        <v>8</v>
      </c>
      <c r="D4" s="160" t="s">
        <v>700</v>
      </c>
      <c r="E4" s="149" t="s">
        <v>2</v>
      </c>
      <c r="F4" s="186" t="s">
        <v>9</v>
      </c>
      <c r="G4" s="171" t="s">
        <v>501</v>
      </c>
      <c r="H4" s="151">
        <v>96.67</v>
      </c>
      <c r="I4" s="178" t="s">
        <v>499</v>
      </c>
      <c r="J4" s="151">
        <v>100</v>
      </c>
      <c r="K4" s="178" t="s">
        <v>477</v>
      </c>
      <c r="L4" s="151">
        <v>98</v>
      </c>
      <c r="M4" s="178" t="s">
        <v>480</v>
      </c>
      <c r="N4" s="151">
        <v>96</v>
      </c>
      <c r="O4" s="178" t="s">
        <v>447</v>
      </c>
      <c r="P4" s="151">
        <v>99.33</v>
      </c>
      <c r="Q4" s="152"/>
      <c r="R4" s="69">
        <v>0</v>
      </c>
      <c r="S4" s="146">
        <v>0</v>
      </c>
      <c r="T4" s="153">
        <f aca="true" t="shared" si="0" ref="T4:T13">ROUND(IF(S4&gt;0,(((MAX($S$4:$S$82)-S4+1)/(MAX($S$4:$S$82)))*1000),0),0)</f>
        <v>0</v>
      </c>
      <c r="U4" s="146">
        <v>55.5</v>
      </c>
      <c r="V4" s="153">
        <f aca="true" t="shared" si="1" ref="V4:V13">ROUND(IF(U4&gt;0,(((MAX($U$4:$U$80)-U4+1)/(MAX($U$4:$U$80)))*1000),0),0)</f>
        <v>423</v>
      </c>
      <c r="W4" s="99">
        <f aca="true" t="shared" si="2" ref="W4:W35">((H4+J4+L4+N4+P4)-MIN(J4,H4,L4,N4,P4))/4</f>
        <v>98.5</v>
      </c>
      <c r="X4" s="69">
        <f>W4+MAX(R4,T4,V4)+1000</f>
        <v>1521.5</v>
      </c>
      <c r="Y4" s="98">
        <f>IF(AA4="ANO",AVERAGE(W4,AB4,AC4,AD4,AE4),W4)</f>
        <v>98.5</v>
      </c>
      <c r="Z4" s="71"/>
      <c r="AA4" s="94" t="str">
        <f aca="true" t="shared" si="3" ref="AA4:AA35">IF(AVERAGE(AB4:AE4)&gt;W4,"ANO","NE")</f>
        <v>NE</v>
      </c>
      <c r="AB4" s="94">
        <v>97</v>
      </c>
      <c r="AC4" s="94"/>
      <c r="AD4" s="94">
        <v>99.33</v>
      </c>
      <c r="AE4" s="151">
        <v>98</v>
      </c>
      <c r="AF4" s="99">
        <f>AVERAGE(AB4:AE4)</f>
        <v>98.11</v>
      </c>
      <c r="AG4" s="74"/>
      <c r="AH4" s="73"/>
      <c r="AI4" s="74"/>
      <c r="AJ4" s="75"/>
      <c r="AK4" s="76"/>
      <c r="AL4" s="77"/>
    </row>
    <row r="5" spans="1:38" s="70" customFormat="1" ht="14.25" customHeight="1">
      <c r="A5" s="146">
        <v>2</v>
      </c>
      <c r="B5" s="147" t="s">
        <v>33</v>
      </c>
      <c r="C5" s="147" t="s">
        <v>34</v>
      </c>
      <c r="D5" s="148" t="s">
        <v>705</v>
      </c>
      <c r="E5" s="149" t="s">
        <v>2</v>
      </c>
      <c r="F5" s="180" t="s">
        <v>783</v>
      </c>
      <c r="G5" s="171" t="s">
        <v>500</v>
      </c>
      <c r="H5" s="151">
        <v>96</v>
      </c>
      <c r="I5" s="178" t="s">
        <v>501</v>
      </c>
      <c r="J5" s="151">
        <v>98.33</v>
      </c>
      <c r="K5" s="178" t="s">
        <v>499</v>
      </c>
      <c r="L5" s="151">
        <v>98.33</v>
      </c>
      <c r="M5" s="178" t="s">
        <v>469</v>
      </c>
      <c r="N5" s="151">
        <v>98</v>
      </c>
      <c r="O5" s="178" t="s">
        <v>499</v>
      </c>
      <c r="P5" s="151">
        <v>98</v>
      </c>
      <c r="Q5" s="152"/>
      <c r="R5" s="69">
        <v>0</v>
      </c>
      <c r="S5" s="146">
        <v>0</v>
      </c>
      <c r="T5" s="153">
        <f t="shared" si="0"/>
        <v>0</v>
      </c>
      <c r="U5" s="146">
        <v>61.5</v>
      </c>
      <c r="V5" s="153">
        <f t="shared" si="1"/>
        <v>360</v>
      </c>
      <c r="W5" s="99">
        <f t="shared" si="2"/>
        <v>98.16499999999999</v>
      </c>
      <c r="X5" s="69">
        <f>W5+MAX(R5,T5,V5)+818</f>
        <v>1276.165</v>
      </c>
      <c r="Y5" s="98">
        <f aca="true" t="shared" si="4" ref="Y5:Y35">IF(AA5="ANO",AVERAGE(W5,AB5,AC5,AD5,AE5),W5)</f>
        <v>98.16499999999999</v>
      </c>
      <c r="Z5" s="71"/>
      <c r="AA5" s="94" t="str">
        <f t="shared" si="3"/>
        <v>NE</v>
      </c>
      <c r="AB5" s="94"/>
      <c r="AC5" s="94"/>
      <c r="AD5" s="94">
        <v>94</v>
      </c>
      <c r="AE5" s="151"/>
      <c r="AF5" s="99">
        <f aca="true" t="shared" si="5" ref="AF5:AF35">AVERAGE(AB5:AE5)</f>
        <v>94</v>
      </c>
      <c r="AG5" s="74"/>
      <c r="AH5" s="73"/>
      <c r="AI5" s="74"/>
      <c r="AJ5" s="75"/>
      <c r="AK5" s="76"/>
      <c r="AL5" s="76"/>
    </row>
    <row r="6" spans="1:38" s="70" customFormat="1" ht="14.25" customHeight="1">
      <c r="A6" s="146">
        <v>3</v>
      </c>
      <c r="B6" s="149" t="s">
        <v>7</v>
      </c>
      <c r="C6" s="149" t="s">
        <v>32</v>
      </c>
      <c r="D6" s="160" t="s">
        <v>701</v>
      </c>
      <c r="E6" s="149" t="s">
        <v>2</v>
      </c>
      <c r="F6" s="186" t="s">
        <v>240</v>
      </c>
      <c r="G6" s="171" t="s">
        <v>480</v>
      </c>
      <c r="H6" s="151">
        <v>95.33</v>
      </c>
      <c r="I6" s="178" t="s">
        <v>470</v>
      </c>
      <c r="J6" s="151">
        <v>97.67</v>
      </c>
      <c r="K6" s="178" t="s">
        <v>470</v>
      </c>
      <c r="L6" s="151">
        <v>95.33</v>
      </c>
      <c r="M6" s="178" t="s">
        <v>501</v>
      </c>
      <c r="N6" s="151">
        <v>98.33</v>
      </c>
      <c r="O6" s="178" t="s">
        <v>477</v>
      </c>
      <c r="P6" s="151">
        <v>98</v>
      </c>
      <c r="Q6" s="152"/>
      <c r="R6" s="69">
        <v>0</v>
      </c>
      <c r="S6" s="146">
        <v>0</v>
      </c>
      <c r="T6" s="153">
        <f t="shared" si="0"/>
        <v>0</v>
      </c>
      <c r="U6" s="146">
        <v>58.5</v>
      </c>
      <c r="V6" s="153">
        <f t="shared" si="1"/>
        <v>392</v>
      </c>
      <c r="W6" s="99">
        <f t="shared" si="2"/>
        <v>97.3325</v>
      </c>
      <c r="X6" s="69">
        <f>W6+MAX(R6,T6,V6)+0</f>
        <v>489.3325</v>
      </c>
      <c r="Y6" s="98">
        <f t="shared" si="4"/>
        <v>97.3325</v>
      </c>
      <c r="Z6" s="71"/>
      <c r="AA6" s="94" t="str">
        <f t="shared" si="3"/>
        <v>NE</v>
      </c>
      <c r="AB6" s="94"/>
      <c r="AC6" s="94"/>
      <c r="AD6" s="94">
        <v>91.33</v>
      </c>
      <c r="AE6" s="151">
        <v>95.33</v>
      </c>
      <c r="AF6" s="99">
        <f t="shared" si="5"/>
        <v>93.33</v>
      </c>
      <c r="AG6" s="74"/>
      <c r="AH6" s="73"/>
      <c r="AI6" s="74"/>
      <c r="AJ6" s="75"/>
      <c r="AK6" s="76"/>
      <c r="AL6" s="76"/>
    </row>
    <row r="7" spans="1:38" ht="14.25" customHeight="1">
      <c r="A7" s="78">
        <v>4</v>
      </c>
      <c r="B7" s="7" t="s">
        <v>7</v>
      </c>
      <c r="C7" s="7" t="s">
        <v>4</v>
      </c>
      <c r="D7" s="140" t="s">
        <v>708</v>
      </c>
      <c r="E7" s="7" t="s">
        <v>2</v>
      </c>
      <c r="F7" s="2" t="s">
        <v>17</v>
      </c>
      <c r="G7" s="87" t="s">
        <v>470</v>
      </c>
      <c r="H7" s="81">
        <v>95.67</v>
      </c>
      <c r="I7" s="91" t="s">
        <v>500</v>
      </c>
      <c r="J7" s="81">
        <v>98</v>
      </c>
      <c r="K7" s="91" t="s">
        <v>532</v>
      </c>
      <c r="L7" s="81">
        <v>96.33</v>
      </c>
      <c r="M7" s="87" t="s">
        <v>426</v>
      </c>
      <c r="N7" s="81">
        <v>95.67</v>
      </c>
      <c r="O7" s="91" t="s">
        <v>532</v>
      </c>
      <c r="P7" s="81">
        <v>97.33</v>
      </c>
      <c r="Q7" s="46"/>
      <c r="R7" s="45">
        <v>0</v>
      </c>
      <c r="S7" s="44">
        <v>0</v>
      </c>
      <c r="T7" s="12">
        <f t="shared" si="0"/>
        <v>0</v>
      </c>
      <c r="U7" s="44">
        <v>57.5</v>
      </c>
      <c r="V7" s="12">
        <f t="shared" si="1"/>
        <v>402</v>
      </c>
      <c r="W7" s="99">
        <f t="shared" si="2"/>
        <v>96.8325</v>
      </c>
      <c r="X7" s="16">
        <f>W7+MAX(R7,T7,V7)+0</f>
        <v>498.8325</v>
      </c>
      <c r="Y7" s="98">
        <f t="shared" si="4"/>
        <v>98.125625</v>
      </c>
      <c r="Z7" s="71"/>
      <c r="AA7" s="94" t="str">
        <f t="shared" si="3"/>
        <v>ANO</v>
      </c>
      <c r="AB7" s="96">
        <v>98</v>
      </c>
      <c r="AC7" s="96"/>
      <c r="AD7" s="96">
        <v>97.67</v>
      </c>
      <c r="AE7" s="81">
        <v>100</v>
      </c>
      <c r="AF7" s="95">
        <f t="shared" si="5"/>
        <v>98.55666666666667</v>
      </c>
      <c r="AG7" s="56"/>
      <c r="AH7" s="65"/>
      <c r="AI7" s="56"/>
      <c r="AJ7" s="53"/>
      <c r="AK7" s="66"/>
      <c r="AL7" s="66"/>
    </row>
    <row r="8" spans="1:38" ht="14.25" customHeight="1">
      <c r="A8" s="78">
        <v>5</v>
      </c>
      <c r="B8" s="3" t="s">
        <v>39</v>
      </c>
      <c r="C8" s="3" t="s">
        <v>11</v>
      </c>
      <c r="D8" s="139" t="s">
        <v>703</v>
      </c>
      <c r="E8" s="7" t="s">
        <v>2</v>
      </c>
      <c r="F8" s="5" t="s">
        <v>317</v>
      </c>
      <c r="G8" s="87" t="s">
        <v>426</v>
      </c>
      <c r="H8" s="81">
        <v>95</v>
      </c>
      <c r="I8" s="91" t="s">
        <v>491</v>
      </c>
      <c r="J8" s="81">
        <v>93.67</v>
      </c>
      <c r="K8" s="91" t="s">
        <v>501</v>
      </c>
      <c r="L8" s="81">
        <v>97.33</v>
      </c>
      <c r="M8" s="91" t="s">
        <v>477</v>
      </c>
      <c r="N8" s="81">
        <v>98.33</v>
      </c>
      <c r="O8" s="91" t="s">
        <v>463</v>
      </c>
      <c r="P8" s="81">
        <v>95.33</v>
      </c>
      <c r="Q8" s="46"/>
      <c r="R8" s="45">
        <v>0</v>
      </c>
      <c r="S8" s="44">
        <v>0</v>
      </c>
      <c r="T8" s="12">
        <f t="shared" si="0"/>
        <v>0</v>
      </c>
      <c r="U8" s="44">
        <v>71.5</v>
      </c>
      <c r="V8" s="12">
        <f t="shared" si="1"/>
        <v>254</v>
      </c>
      <c r="W8" s="99">
        <f t="shared" si="2"/>
        <v>96.49749999999999</v>
      </c>
      <c r="X8" s="16">
        <f>W8+MAX(R8,T8,V8)+0</f>
        <v>350.4975</v>
      </c>
      <c r="Y8" s="98">
        <f t="shared" si="4"/>
        <v>96.49749999999999</v>
      </c>
      <c r="Z8" s="71"/>
      <c r="AA8" s="94" t="str">
        <f t="shared" si="3"/>
        <v>NE</v>
      </c>
      <c r="AB8" s="96"/>
      <c r="AC8" s="96"/>
      <c r="AD8" s="96">
        <v>98.33</v>
      </c>
      <c r="AE8" s="81">
        <v>88.67</v>
      </c>
      <c r="AF8" s="95">
        <f t="shared" si="5"/>
        <v>93.5</v>
      </c>
      <c r="AG8" s="56"/>
      <c r="AH8" s="65"/>
      <c r="AI8" s="56"/>
      <c r="AJ8" s="53"/>
      <c r="AK8" s="66"/>
      <c r="AL8" s="66"/>
    </row>
    <row r="9" spans="1:38" ht="14.25" customHeight="1">
      <c r="A9" s="44">
        <v>6</v>
      </c>
      <c r="B9" s="3" t="s">
        <v>18</v>
      </c>
      <c r="C9" s="3" t="s">
        <v>19</v>
      </c>
      <c r="D9" s="139" t="s">
        <v>702</v>
      </c>
      <c r="E9" s="7" t="s">
        <v>2</v>
      </c>
      <c r="F9" s="5" t="s">
        <v>318</v>
      </c>
      <c r="G9" s="87" t="s">
        <v>482</v>
      </c>
      <c r="H9" s="81">
        <v>94.67</v>
      </c>
      <c r="I9" s="91" t="s">
        <v>500</v>
      </c>
      <c r="J9" s="81">
        <v>98</v>
      </c>
      <c r="K9" s="91" t="s">
        <v>426</v>
      </c>
      <c r="L9" s="81">
        <v>94</v>
      </c>
      <c r="M9" s="91" t="s">
        <v>482</v>
      </c>
      <c r="N9" s="81">
        <v>95.33</v>
      </c>
      <c r="O9" s="91" t="s">
        <v>501</v>
      </c>
      <c r="P9" s="81">
        <v>97.67</v>
      </c>
      <c r="Q9" s="46"/>
      <c r="R9" s="45">
        <v>0</v>
      </c>
      <c r="S9" s="44">
        <v>0</v>
      </c>
      <c r="T9" s="12">
        <f t="shared" si="0"/>
        <v>0</v>
      </c>
      <c r="U9" s="44">
        <v>59.5</v>
      </c>
      <c r="V9" s="12">
        <f t="shared" si="1"/>
        <v>381</v>
      </c>
      <c r="W9" s="99">
        <f t="shared" si="2"/>
        <v>96.4175</v>
      </c>
      <c r="X9" s="16">
        <f>W9+MAX(R9,T9,V9)+0</f>
        <v>477.4175</v>
      </c>
      <c r="Y9" s="98">
        <f t="shared" si="4"/>
        <v>96.4175</v>
      </c>
      <c r="Z9" s="71"/>
      <c r="AA9" s="94" t="str">
        <f t="shared" si="3"/>
        <v>NE</v>
      </c>
      <c r="AB9" s="96"/>
      <c r="AC9" s="96"/>
      <c r="AD9" s="96">
        <v>96.67</v>
      </c>
      <c r="AE9" s="81">
        <v>95</v>
      </c>
      <c r="AF9" s="95">
        <f t="shared" si="5"/>
        <v>95.83500000000001</v>
      </c>
      <c r="AG9" s="56"/>
      <c r="AH9" s="65"/>
      <c r="AI9" s="56"/>
      <c r="AJ9" s="53"/>
      <c r="AK9" s="66"/>
      <c r="AL9" s="66"/>
    </row>
    <row r="10" spans="1:38" ht="14.25" customHeight="1">
      <c r="A10" s="44">
        <v>7</v>
      </c>
      <c r="B10" s="7" t="s">
        <v>70</v>
      </c>
      <c r="C10" s="10" t="s">
        <v>41</v>
      </c>
      <c r="D10" s="9" t="s">
        <v>707</v>
      </c>
      <c r="E10" s="14" t="s">
        <v>74</v>
      </c>
      <c r="F10" s="14" t="s">
        <v>377</v>
      </c>
      <c r="G10" s="87" t="s">
        <v>447</v>
      </c>
      <c r="H10" s="81">
        <v>100</v>
      </c>
      <c r="I10" s="93" t="s">
        <v>539</v>
      </c>
      <c r="J10" s="81">
        <v>95.33</v>
      </c>
      <c r="K10" s="91" t="s">
        <v>480</v>
      </c>
      <c r="L10" s="81">
        <v>94.67</v>
      </c>
      <c r="M10" s="91" t="s">
        <v>491</v>
      </c>
      <c r="N10" s="81">
        <v>94.33</v>
      </c>
      <c r="O10" s="91" t="s">
        <v>495</v>
      </c>
      <c r="P10" s="81">
        <v>92.33</v>
      </c>
      <c r="Q10" s="46"/>
      <c r="R10" s="45">
        <v>0</v>
      </c>
      <c r="S10" s="44">
        <v>0</v>
      </c>
      <c r="T10" s="12">
        <f t="shared" si="0"/>
        <v>0</v>
      </c>
      <c r="U10" s="44">
        <v>66.5</v>
      </c>
      <c r="V10" s="12">
        <f t="shared" si="1"/>
        <v>307</v>
      </c>
      <c r="W10" s="99">
        <f t="shared" si="2"/>
        <v>96.0825</v>
      </c>
      <c r="X10" s="69">
        <f>W10+MAX(R10,T10,V10)+636</f>
        <v>1039.0825</v>
      </c>
      <c r="Y10" s="98">
        <f t="shared" si="4"/>
        <v>96.0825</v>
      </c>
      <c r="Z10" s="71"/>
      <c r="AA10" s="94" t="str">
        <f t="shared" si="3"/>
        <v>NE</v>
      </c>
      <c r="AB10" s="96"/>
      <c r="AC10" s="96"/>
      <c r="AD10" s="96">
        <v>0</v>
      </c>
      <c r="AE10" s="81"/>
      <c r="AF10" s="95">
        <f t="shared" si="5"/>
        <v>0</v>
      </c>
      <c r="AG10" s="56"/>
      <c r="AH10" s="65"/>
      <c r="AI10" s="56"/>
      <c r="AJ10" s="53"/>
      <c r="AK10" s="66"/>
      <c r="AL10" s="66"/>
    </row>
    <row r="11" spans="1:38" ht="14.25" customHeight="1">
      <c r="A11" s="78">
        <v>8</v>
      </c>
      <c r="B11" s="7" t="s">
        <v>37</v>
      </c>
      <c r="C11" s="7" t="s">
        <v>38</v>
      </c>
      <c r="D11" s="140" t="s">
        <v>709</v>
      </c>
      <c r="E11" s="7" t="s">
        <v>12</v>
      </c>
      <c r="F11" s="2" t="s">
        <v>240</v>
      </c>
      <c r="G11" s="87" t="s">
        <v>505</v>
      </c>
      <c r="H11" s="81">
        <v>91.33</v>
      </c>
      <c r="I11" s="93" t="s">
        <v>539</v>
      </c>
      <c r="J11" s="81">
        <v>95.33</v>
      </c>
      <c r="K11" s="91" t="s">
        <v>447</v>
      </c>
      <c r="L11" s="81">
        <v>100</v>
      </c>
      <c r="M11" s="87" t="s">
        <v>426</v>
      </c>
      <c r="N11" s="81">
        <v>95.67</v>
      </c>
      <c r="O11" s="91" t="s">
        <v>779</v>
      </c>
      <c r="P11" s="81">
        <v>93</v>
      </c>
      <c r="Q11" s="46"/>
      <c r="R11" s="45">
        <v>0</v>
      </c>
      <c r="S11" s="44">
        <v>0</v>
      </c>
      <c r="T11" s="12">
        <f t="shared" si="0"/>
        <v>0</v>
      </c>
      <c r="U11" s="44">
        <v>69.5</v>
      </c>
      <c r="V11" s="12">
        <f t="shared" si="1"/>
        <v>275</v>
      </c>
      <c r="W11" s="99">
        <f t="shared" si="2"/>
        <v>96</v>
      </c>
      <c r="X11" s="16">
        <f>W11+MAX(R11,T11,V11)+0</f>
        <v>371</v>
      </c>
      <c r="Y11" s="98">
        <f t="shared" si="4"/>
        <v>96</v>
      </c>
      <c r="Z11" s="71"/>
      <c r="AA11" s="94" t="str">
        <f t="shared" si="3"/>
        <v>NE</v>
      </c>
      <c r="AB11" s="96">
        <v>94.33</v>
      </c>
      <c r="AC11" s="96"/>
      <c r="AD11" s="96">
        <v>100</v>
      </c>
      <c r="AE11" s="81">
        <v>74</v>
      </c>
      <c r="AF11" s="95">
        <f t="shared" si="5"/>
        <v>89.44333333333333</v>
      </c>
      <c r="AG11" s="56"/>
      <c r="AH11" s="65"/>
      <c r="AI11" s="56"/>
      <c r="AJ11" s="53"/>
      <c r="AK11" s="66"/>
      <c r="AL11" s="66"/>
    </row>
    <row r="12" spans="1:38" ht="14.25" customHeight="1">
      <c r="A12" s="78">
        <v>9</v>
      </c>
      <c r="B12" s="3" t="s">
        <v>50</v>
      </c>
      <c r="C12" s="3" t="s">
        <v>34</v>
      </c>
      <c r="D12" s="139" t="s">
        <v>706</v>
      </c>
      <c r="E12" s="7" t="s">
        <v>44</v>
      </c>
      <c r="F12" s="3" t="s">
        <v>51</v>
      </c>
      <c r="G12" s="87" t="s">
        <v>499</v>
      </c>
      <c r="H12" s="81">
        <v>100</v>
      </c>
      <c r="I12" s="91" t="s">
        <v>480</v>
      </c>
      <c r="J12" s="81">
        <v>96</v>
      </c>
      <c r="K12" s="91" t="s">
        <v>469</v>
      </c>
      <c r="L12" s="81">
        <v>95.67</v>
      </c>
      <c r="M12" s="92" t="s">
        <v>505</v>
      </c>
      <c r="N12" s="81">
        <v>90.33</v>
      </c>
      <c r="O12" s="91" t="s">
        <v>621</v>
      </c>
      <c r="P12" s="81">
        <v>92</v>
      </c>
      <c r="Q12" s="46"/>
      <c r="R12" s="45">
        <v>0</v>
      </c>
      <c r="S12" s="44">
        <v>0</v>
      </c>
      <c r="T12" s="12">
        <f t="shared" si="0"/>
        <v>0</v>
      </c>
      <c r="U12" s="44">
        <v>81.5</v>
      </c>
      <c r="V12" s="12">
        <f t="shared" si="1"/>
        <v>148</v>
      </c>
      <c r="W12" s="99">
        <f t="shared" si="2"/>
        <v>95.9175</v>
      </c>
      <c r="X12" s="69">
        <f>W12+MAX(R12,T12,V12)+0</f>
        <v>243.91750000000002</v>
      </c>
      <c r="Y12" s="98">
        <f t="shared" si="4"/>
        <v>95.9175</v>
      </c>
      <c r="Z12" s="71"/>
      <c r="AA12" s="94" t="str">
        <f t="shared" si="3"/>
        <v>NE</v>
      </c>
      <c r="AB12" s="96"/>
      <c r="AC12" s="96">
        <v>92.33</v>
      </c>
      <c r="AD12" s="96">
        <v>98</v>
      </c>
      <c r="AE12" s="81">
        <v>94.67</v>
      </c>
      <c r="AF12" s="95">
        <f t="shared" si="5"/>
        <v>95</v>
      </c>
      <c r="AG12" s="56"/>
      <c r="AH12" s="65"/>
      <c r="AI12" s="56"/>
      <c r="AJ12" s="53"/>
      <c r="AK12" s="66"/>
      <c r="AL12" s="66"/>
    </row>
    <row r="13" spans="1:38" ht="14.25" customHeight="1">
      <c r="A13" s="44">
        <v>10</v>
      </c>
      <c r="B13" s="7" t="s">
        <v>30</v>
      </c>
      <c r="C13" s="7" t="s">
        <v>8</v>
      </c>
      <c r="D13" s="140" t="s">
        <v>711</v>
      </c>
      <c r="E13" s="7" t="s">
        <v>31</v>
      </c>
      <c r="F13" s="7" t="s">
        <v>819</v>
      </c>
      <c r="G13" s="87" t="s">
        <v>500</v>
      </c>
      <c r="H13" s="81">
        <v>96</v>
      </c>
      <c r="I13" s="91" t="s">
        <v>472</v>
      </c>
      <c r="J13" s="81">
        <v>0</v>
      </c>
      <c r="K13" s="91" t="s">
        <v>486</v>
      </c>
      <c r="L13" s="81">
        <v>91</v>
      </c>
      <c r="M13" s="91" t="s">
        <v>447</v>
      </c>
      <c r="N13" s="81">
        <v>100</v>
      </c>
      <c r="O13" s="91" t="s">
        <v>476</v>
      </c>
      <c r="P13" s="81">
        <v>93.67</v>
      </c>
      <c r="Q13" s="46"/>
      <c r="R13" s="45">
        <v>0</v>
      </c>
      <c r="S13" s="44">
        <v>0</v>
      </c>
      <c r="T13" s="12">
        <f t="shared" si="0"/>
        <v>0</v>
      </c>
      <c r="U13" s="44">
        <v>67.5</v>
      </c>
      <c r="V13" s="12">
        <f t="shared" si="1"/>
        <v>296</v>
      </c>
      <c r="W13" s="99">
        <f t="shared" si="2"/>
        <v>95.1675</v>
      </c>
      <c r="X13" s="16">
        <f>W13+MAX(R13,T13,V13)+0</f>
        <v>391.1675</v>
      </c>
      <c r="Y13" s="98">
        <f t="shared" si="4"/>
        <v>95.1675</v>
      </c>
      <c r="Z13" s="71"/>
      <c r="AA13" s="94" t="str">
        <f t="shared" si="3"/>
        <v>NE</v>
      </c>
      <c r="AB13" s="96"/>
      <c r="AC13" s="96"/>
      <c r="AD13" s="96">
        <v>0</v>
      </c>
      <c r="AE13" s="81"/>
      <c r="AF13" s="95">
        <f t="shared" si="5"/>
        <v>0</v>
      </c>
      <c r="AG13" s="56"/>
      <c r="AH13" s="65"/>
      <c r="AI13" s="56"/>
      <c r="AJ13" s="53"/>
      <c r="AK13" s="66"/>
      <c r="AL13" s="66"/>
    </row>
    <row r="14" spans="1:38" ht="14.25" customHeight="1">
      <c r="A14" s="44">
        <v>11</v>
      </c>
      <c r="B14" s="10" t="s">
        <v>535</v>
      </c>
      <c r="C14" s="10" t="s">
        <v>41</v>
      </c>
      <c r="D14" s="9"/>
      <c r="E14" s="7" t="s">
        <v>536</v>
      </c>
      <c r="F14" s="10" t="s">
        <v>540</v>
      </c>
      <c r="G14" s="87" t="s">
        <v>472</v>
      </c>
      <c r="H14" s="81">
        <v>0</v>
      </c>
      <c r="I14" s="92" t="s">
        <v>504</v>
      </c>
      <c r="J14" s="81">
        <v>93</v>
      </c>
      <c r="K14" s="91" t="s">
        <v>482</v>
      </c>
      <c r="L14" s="81">
        <v>93.33</v>
      </c>
      <c r="M14" s="91" t="s">
        <v>495</v>
      </c>
      <c r="N14" s="81">
        <v>94.67</v>
      </c>
      <c r="O14" s="91" t="s">
        <v>621</v>
      </c>
      <c r="P14" s="81">
        <v>92</v>
      </c>
      <c r="Q14" s="46"/>
      <c r="R14" s="45"/>
      <c r="S14" s="44"/>
      <c r="T14" s="12"/>
      <c r="U14" s="44"/>
      <c r="V14" s="12"/>
      <c r="W14" s="99">
        <f t="shared" si="2"/>
        <v>93.25</v>
      </c>
      <c r="X14" s="16">
        <f>W14+MAX(R14,T14,V14)+0</f>
        <v>93.25</v>
      </c>
      <c r="Y14" s="98">
        <f t="shared" si="4"/>
        <v>93.25</v>
      </c>
      <c r="Z14" s="71"/>
      <c r="AA14" s="94" t="str">
        <f t="shared" si="3"/>
        <v>NE</v>
      </c>
      <c r="AB14" s="96"/>
      <c r="AC14" s="96"/>
      <c r="AD14" s="96">
        <v>88</v>
      </c>
      <c r="AE14" s="81">
        <v>93</v>
      </c>
      <c r="AF14" s="95">
        <f t="shared" si="5"/>
        <v>90.5</v>
      </c>
      <c r="AG14" s="56"/>
      <c r="AH14" s="65"/>
      <c r="AI14" s="56"/>
      <c r="AJ14" s="53"/>
      <c r="AK14" s="66"/>
      <c r="AL14" s="66"/>
    </row>
    <row r="15" spans="1:38" ht="14.25" customHeight="1">
      <c r="A15" s="78">
        <v>12</v>
      </c>
      <c r="B15" s="3" t="s">
        <v>0</v>
      </c>
      <c r="C15" s="3" t="s">
        <v>1</v>
      </c>
      <c r="D15" s="139" t="s">
        <v>713</v>
      </c>
      <c r="E15" s="7" t="s">
        <v>2</v>
      </c>
      <c r="F15" s="5" t="s">
        <v>319</v>
      </c>
      <c r="G15" s="87" t="s">
        <v>481</v>
      </c>
      <c r="H15" s="81">
        <v>77.67</v>
      </c>
      <c r="I15" s="91" t="s">
        <v>447</v>
      </c>
      <c r="J15" s="81">
        <v>100</v>
      </c>
      <c r="K15" s="91" t="s">
        <v>472</v>
      </c>
      <c r="L15" s="81">
        <v>0</v>
      </c>
      <c r="M15" s="91" t="s">
        <v>499</v>
      </c>
      <c r="N15" s="81">
        <v>98.33</v>
      </c>
      <c r="O15" s="91" t="s">
        <v>463</v>
      </c>
      <c r="P15" s="81">
        <v>95.33</v>
      </c>
      <c r="Q15" s="46"/>
      <c r="R15" s="45">
        <v>0</v>
      </c>
      <c r="S15" s="44">
        <v>0</v>
      </c>
      <c r="T15" s="12">
        <f aca="true" t="shared" si="6" ref="T15:T22">ROUND(IF(S15&gt;0,(((MAX($S$4:$S$82)-S15+1)/(MAX($S$4:$S$82)))*1000),0),0)</f>
        <v>0</v>
      </c>
      <c r="U15" s="44">
        <v>56.5</v>
      </c>
      <c r="V15" s="12">
        <f aca="true" t="shared" si="7" ref="V15:V22">ROUND(IF(U15&gt;0,(((MAX($U$4:$U$80)-U15+1)/(MAX($U$4:$U$80)))*1000),0),0)</f>
        <v>413</v>
      </c>
      <c r="W15" s="99">
        <f t="shared" si="2"/>
        <v>92.8325</v>
      </c>
      <c r="X15" s="16"/>
      <c r="Y15" s="98">
        <f t="shared" si="4"/>
        <v>92.8325</v>
      </c>
      <c r="Z15" s="71"/>
      <c r="AA15" s="94" t="str">
        <f t="shared" si="3"/>
        <v>NE</v>
      </c>
      <c r="AB15" s="96"/>
      <c r="AC15" s="96"/>
      <c r="AD15" s="96">
        <v>0</v>
      </c>
      <c r="AE15" s="81"/>
      <c r="AF15" s="95">
        <f t="shared" si="5"/>
        <v>0</v>
      </c>
      <c r="AG15" s="56"/>
      <c r="AH15" s="65"/>
      <c r="AI15" s="56"/>
      <c r="AJ15" s="53"/>
      <c r="AK15" s="66"/>
      <c r="AL15" s="66"/>
    </row>
    <row r="16" spans="1:38" ht="14.25" customHeight="1">
      <c r="A16" s="78">
        <v>13</v>
      </c>
      <c r="B16" s="7" t="s">
        <v>30</v>
      </c>
      <c r="C16" s="7" t="s">
        <v>103</v>
      </c>
      <c r="D16" s="140" t="s">
        <v>712</v>
      </c>
      <c r="E16" s="7" t="s">
        <v>31</v>
      </c>
      <c r="F16" s="7" t="s">
        <v>17</v>
      </c>
      <c r="G16" s="87" t="s">
        <v>468</v>
      </c>
      <c r="H16" s="81">
        <v>92.33</v>
      </c>
      <c r="I16" s="91" t="s">
        <v>472</v>
      </c>
      <c r="J16" s="81">
        <v>0</v>
      </c>
      <c r="K16" s="91" t="s">
        <v>426</v>
      </c>
      <c r="L16" s="81">
        <v>94</v>
      </c>
      <c r="M16" s="91" t="s">
        <v>494</v>
      </c>
      <c r="N16" s="81">
        <v>91</v>
      </c>
      <c r="O16" s="91" t="s">
        <v>473</v>
      </c>
      <c r="P16" s="81">
        <v>91.33</v>
      </c>
      <c r="Q16" s="46"/>
      <c r="R16" s="45">
        <v>0</v>
      </c>
      <c r="S16" s="44">
        <v>0</v>
      </c>
      <c r="T16" s="12">
        <f t="shared" si="6"/>
        <v>0</v>
      </c>
      <c r="U16" s="44">
        <v>67.5</v>
      </c>
      <c r="V16" s="12">
        <f t="shared" si="7"/>
        <v>296</v>
      </c>
      <c r="W16" s="99">
        <f t="shared" si="2"/>
        <v>92.16499999999999</v>
      </c>
      <c r="X16" s="16">
        <f aca="true" t="shared" si="8" ref="X16:X23">W16+MAX(R16,T16,V16)+0</f>
        <v>388.16499999999996</v>
      </c>
      <c r="Y16" s="98">
        <f t="shared" si="4"/>
        <v>92.16499999999999</v>
      </c>
      <c r="Z16" s="71"/>
      <c r="AA16" s="94" t="str">
        <f t="shared" si="3"/>
        <v>NE</v>
      </c>
      <c r="AB16" s="96"/>
      <c r="AC16" s="96"/>
      <c r="AD16" s="96">
        <v>0</v>
      </c>
      <c r="AE16" s="81"/>
      <c r="AF16" s="95">
        <f t="shared" si="5"/>
        <v>0</v>
      </c>
      <c r="AG16" s="56"/>
      <c r="AH16" s="65"/>
      <c r="AI16" s="56"/>
      <c r="AJ16" s="53"/>
      <c r="AK16" s="66"/>
      <c r="AL16" s="66"/>
    </row>
    <row r="17" spans="1:38" ht="14.25" customHeight="1">
      <c r="A17" s="44">
        <v>14</v>
      </c>
      <c r="B17" s="7" t="s">
        <v>43</v>
      </c>
      <c r="C17" s="7" t="s">
        <v>41</v>
      </c>
      <c r="D17" s="140" t="s">
        <v>704</v>
      </c>
      <c r="E17" s="7" t="s">
        <v>44</v>
      </c>
      <c r="F17" s="7" t="s">
        <v>45</v>
      </c>
      <c r="G17" s="87" t="s">
        <v>495</v>
      </c>
      <c r="H17" s="81">
        <v>93.67</v>
      </c>
      <c r="I17" s="91" t="s">
        <v>468</v>
      </c>
      <c r="J17" s="81">
        <v>90.33</v>
      </c>
      <c r="K17" s="91" t="s">
        <v>468</v>
      </c>
      <c r="L17" s="81">
        <v>82.33</v>
      </c>
      <c r="M17" s="91" t="s">
        <v>468</v>
      </c>
      <c r="N17" s="81">
        <v>92.33</v>
      </c>
      <c r="O17" s="91" t="s">
        <v>537</v>
      </c>
      <c r="P17" s="81">
        <v>83.33</v>
      </c>
      <c r="Q17" s="46"/>
      <c r="R17" s="45">
        <v>0</v>
      </c>
      <c r="S17" s="44">
        <v>0</v>
      </c>
      <c r="T17" s="12">
        <f t="shared" si="6"/>
        <v>0</v>
      </c>
      <c r="U17" s="44">
        <v>68.5</v>
      </c>
      <c r="V17" s="12">
        <f t="shared" si="7"/>
        <v>286</v>
      </c>
      <c r="W17" s="99">
        <f t="shared" si="2"/>
        <v>89.91499999999999</v>
      </c>
      <c r="X17" s="16">
        <f t="shared" si="8"/>
        <v>375.91499999999996</v>
      </c>
      <c r="Y17" s="98">
        <f t="shared" si="4"/>
        <v>89.91499999999999</v>
      </c>
      <c r="Z17" s="71"/>
      <c r="AA17" s="94" t="str">
        <f t="shared" si="3"/>
        <v>NE</v>
      </c>
      <c r="AB17" s="96"/>
      <c r="AC17" s="96">
        <v>91</v>
      </c>
      <c r="AD17" s="96">
        <v>95.33</v>
      </c>
      <c r="AE17" s="81">
        <v>74.67</v>
      </c>
      <c r="AF17" s="95">
        <f t="shared" si="5"/>
        <v>87</v>
      </c>
      <c r="AG17" s="56"/>
      <c r="AH17" s="65"/>
      <c r="AI17" s="56"/>
      <c r="AJ17" s="53"/>
      <c r="AK17" s="66"/>
      <c r="AL17" s="66"/>
    </row>
    <row r="18" spans="1:38" ht="14.25" customHeight="1">
      <c r="A18" s="44">
        <v>15</v>
      </c>
      <c r="B18" s="3" t="s">
        <v>35</v>
      </c>
      <c r="C18" s="3" t="s">
        <v>11</v>
      </c>
      <c r="D18" s="139" t="s">
        <v>684</v>
      </c>
      <c r="E18" s="7" t="s">
        <v>2</v>
      </c>
      <c r="F18" s="5" t="s">
        <v>36</v>
      </c>
      <c r="G18" s="87" t="s">
        <v>491</v>
      </c>
      <c r="H18" s="81">
        <v>93.33</v>
      </c>
      <c r="I18" s="91" t="s">
        <v>477</v>
      </c>
      <c r="J18" s="81">
        <v>99.33</v>
      </c>
      <c r="K18" s="91" t="s">
        <v>472</v>
      </c>
      <c r="L18" s="81">
        <v>0</v>
      </c>
      <c r="M18" s="91" t="s">
        <v>532</v>
      </c>
      <c r="N18" s="81">
        <v>98.33</v>
      </c>
      <c r="O18" s="91" t="s">
        <v>472</v>
      </c>
      <c r="P18" s="81">
        <v>0</v>
      </c>
      <c r="Q18" s="46"/>
      <c r="R18" s="45">
        <v>0</v>
      </c>
      <c r="S18" s="44">
        <v>0</v>
      </c>
      <c r="T18" s="12">
        <f t="shared" si="6"/>
        <v>0</v>
      </c>
      <c r="U18" s="44">
        <v>60.5</v>
      </c>
      <c r="V18" s="12">
        <f t="shared" si="7"/>
        <v>370</v>
      </c>
      <c r="W18" s="99">
        <f t="shared" si="2"/>
        <v>72.7475</v>
      </c>
      <c r="X18" s="16">
        <f t="shared" si="8"/>
        <v>442.7475</v>
      </c>
      <c r="Y18" s="98">
        <f t="shared" si="4"/>
        <v>72.7475</v>
      </c>
      <c r="Z18" s="71"/>
      <c r="AA18" s="94" t="str">
        <f t="shared" si="3"/>
        <v>NE</v>
      </c>
      <c r="AB18" s="96"/>
      <c r="AC18" s="96"/>
      <c r="AD18" s="96">
        <v>0</v>
      </c>
      <c r="AE18" s="81"/>
      <c r="AF18" s="95">
        <f t="shared" si="5"/>
        <v>0</v>
      </c>
      <c r="AG18" s="56"/>
      <c r="AH18" s="65"/>
      <c r="AI18" s="56"/>
      <c r="AJ18" s="53"/>
      <c r="AK18" s="66"/>
      <c r="AL18" s="66"/>
    </row>
    <row r="19" spans="1:38" ht="14.25" customHeight="1">
      <c r="A19" s="78">
        <v>16</v>
      </c>
      <c r="B19" s="10" t="s">
        <v>340</v>
      </c>
      <c r="C19" s="10" t="s">
        <v>189</v>
      </c>
      <c r="D19" s="9" t="s">
        <v>718</v>
      </c>
      <c r="E19" s="4" t="s">
        <v>15</v>
      </c>
      <c r="F19" s="10" t="s">
        <v>278</v>
      </c>
      <c r="G19" s="87" t="s">
        <v>497</v>
      </c>
      <c r="H19" s="81">
        <v>89.33</v>
      </c>
      <c r="I19" s="91" t="s">
        <v>472</v>
      </c>
      <c r="J19" s="81">
        <v>0</v>
      </c>
      <c r="K19" s="91" t="s">
        <v>472</v>
      </c>
      <c r="L19" s="81">
        <v>0</v>
      </c>
      <c r="M19" s="91" t="s">
        <v>486</v>
      </c>
      <c r="N19" s="81">
        <v>95</v>
      </c>
      <c r="O19" s="91" t="s">
        <v>779</v>
      </c>
      <c r="P19" s="81">
        <v>93</v>
      </c>
      <c r="Q19" s="46"/>
      <c r="R19" s="45">
        <v>0</v>
      </c>
      <c r="S19" s="44">
        <v>0</v>
      </c>
      <c r="T19" s="12">
        <f t="shared" si="6"/>
        <v>0</v>
      </c>
      <c r="U19" s="44">
        <v>89.5</v>
      </c>
      <c r="V19" s="12">
        <f t="shared" si="7"/>
        <v>63</v>
      </c>
      <c r="W19" s="99">
        <f t="shared" si="2"/>
        <v>69.3325</v>
      </c>
      <c r="X19" s="16">
        <f t="shared" si="8"/>
        <v>132.33249999999998</v>
      </c>
      <c r="Y19" s="98">
        <f t="shared" si="4"/>
        <v>69.3325</v>
      </c>
      <c r="Z19" s="71"/>
      <c r="AA19" s="94" t="str">
        <f t="shared" si="3"/>
        <v>NE</v>
      </c>
      <c r="AB19" s="96"/>
      <c r="AC19" s="96"/>
      <c r="AD19" s="96">
        <v>0</v>
      </c>
      <c r="AE19" s="81"/>
      <c r="AF19" s="95">
        <f t="shared" si="5"/>
        <v>0</v>
      </c>
      <c r="AG19" s="56"/>
      <c r="AH19" s="65"/>
      <c r="AI19" s="56"/>
      <c r="AJ19" s="53"/>
      <c r="AK19" s="66"/>
      <c r="AL19" s="66"/>
    </row>
    <row r="20" spans="1:38" ht="14.25" customHeight="1">
      <c r="A20" s="78">
        <v>17</v>
      </c>
      <c r="B20" s="10" t="s">
        <v>142</v>
      </c>
      <c r="C20" s="10" t="s">
        <v>590</v>
      </c>
      <c r="D20" s="9"/>
      <c r="E20" s="15" t="s">
        <v>493</v>
      </c>
      <c r="F20" s="15" t="s">
        <v>598</v>
      </c>
      <c r="G20" s="9">
        <v>0</v>
      </c>
      <c r="H20" s="81">
        <v>0</v>
      </c>
      <c r="I20" s="9">
        <v>0</v>
      </c>
      <c r="J20" s="81">
        <v>0</v>
      </c>
      <c r="K20" s="9">
        <v>14</v>
      </c>
      <c r="L20" s="116">
        <v>87.67</v>
      </c>
      <c r="M20" s="92" t="s">
        <v>504</v>
      </c>
      <c r="N20" s="81">
        <v>93</v>
      </c>
      <c r="O20" s="91" t="s">
        <v>820</v>
      </c>
      <c r="P20" s="81">
        <v>88.67</v>
      </c>
      <c r="Q20" s="13"/>
      <c r="R20" s="115"/>
      <c r="S20" s="9"/>
      <c r="T20" s="16"/>
      <c r="U20" s="16"/>
      <c r="V20" s="16"/>
      <c r="W20" s="99">
        <f t="shared" si="2"/>
        <v>67.33500000000001</v>
      </c>
      <c r="X20" s="16">
        <f t="shared" si="8"/>
        <v>67.33500000000001</v>
      </c>
      <c r="Y20" s="98">
        <f t="shared" si="4"/>
        <v>67.33500000000001</v>
      </c>
      <c r="Z20" s="71"/>
      <c r="AA20" s="94" t="str">
        <f t="shared" si="3"/>
        <v>NE</v>
      </c>
      <c r="AB20" s="96"/>
      <c r="AC20" s="96"/>
      <c r="AD20" s="96">
        <v>0</v>
      </c>
      <c r="AE20" s="81"/>
      <c r="AF20" s="95">
        <f t="shared" si="5"/>
        <v>0</v>
      </c>
      <c r="AG20" s="56"/>
      <c r="AH20" s="65"/>
      <c r="AI20" s="56"/>
      <c r="AJ20" s="53"/>
      <c r="AK20" s="66"/>
      <c r="AL20" s="66"/>
    </row>
    <row r="21" spans="1:38" ht="14.25" customHeight="1">
      <c r="A21" s="44">
        <v>18</v>
      </c>
      <c r="B21" s="7" t="s">
        <v>59</v>
      </c>
      <c r="C21" s="7" t="s">
        <v>60</v>
      </c>
      <c r="D21" s="140" t="s">
        <v>715</v>
      </c>
      <c r="E21" s="7" t="s">
        <v>12</v>
      </c>
      <c r="F21" s="3" t="s">
        <v>61</v>
      </c>
      <c r="G21" s="87" t="s">
        <v>502</v>
      </c>
      <c r="H21" s="81">
        <v>91</v>
      </c>
      <c r="I21" s="91" t="s">
        <v>475</v>
      </c>
      <c r="J21" s="81">
        <v>86.67</v>
      </c>
      <c r="K21" s="91" t="s">
        <v>472</v>
      </c>
      <c r="L21" s="81">
        <v>0</v>
      </c>
      <c r="M21" s="91" t="s">
        <v>472</v>
      </c>
      <c r="N21" s="81">
        <v>0</v>
      </c>
      <c r="O21" s="91" t="s">
        <v>468</v>
      </c>
      <c r="P21" s="81">
        <v>90</v>
      </c>
      <c r="Q21" s="46"/>
      <c r="R21" s="45">
        <v>0</v>
      </c>
      <c r="S21" s="44">
        <v>0</v>
      </c>
      <c r="T21" s="12">
        <f t="shared" si="6"/>
        <v>0</v>
      </c>
      <c r="U21" s="44">
        <v>82.5</v>
      </c>
      <c r="V21" s="12">
        <f t="shared" si="7"/>
        <v>138</v>
      </c>
      <c r="W21" s="99">
        <f t="shared" si="2"/>
        <v>66.9175</v>
      </c>
      <c r="X21" s="16">
        <f>W21+MAX(R21,T21,V21)+273</f>
        <v>477.9175</v>
      </c>
      <c r="Y21" s="98">
        <f t="shared" si="4"/>
        <v>66.9175</v>
      </c>
      <c r="Z21" s="71"/>
      <c r="AA21" s="94" t="str">
        <f t="shared" si="3"/>
        <v>NE</v>
      </c>
      <c r="AB21" s="96"/>
      <c r="AC21" s="96"/>
      <c r="AD21" s="96">
        <v>0</v>
      </c>
      <c r="AE21" s="81"/>
      <c r="AF21" s="95">
        <f t="shared" si="5"/>
        <v>0</v>
      </c>
      <c r="AG21" s="56"/>
      <c r="AH21" s="65"/>
      <c r="AI21" s="56"/>
      <c r="AJ21" s="53"/>
      <c r="AK21" s="66"/>
      <c r="AL21" s="66"/>
    </row>
    <row r="22" spans="1:38" ht="14.25" customHeight="1">
      <c r="A22" s="44">
        <v>19</v>
      </c>
      <c r="B22" s="3" t="s">
        <v>62</v>
      </c>
      <c r="C22" s="3" t="s">
        <v>63</v>
      </c>
      <c r="D22" s="139" t="s">
        <v>717</v>
      </c>
      <c r="E22" s="7" t="s">
        <v>44</v>
      </c>
      <c r="F22" s="3" t="s">
        <v>64</v>
      </c>
      <c r="G22" s="87" t="s">
        <v>505</v>
      </c>
      <c r="H22" s="81">
        <v>91.33</v>
      </c>
      <c r="I22" s="91" t="s">
        <v>472</v>
      </c>
      <c r="J22" s="81">
        <v>0</v>
      </c>
      <c r="K22" s="91" t="s">
        <v>472</v>
      </c>
      <c r="L22" s="81">
        <v>0</v>
      </c>
      <c r="M22" s="91" t="s">
        <v>474</v>
      </c>
      <c r="N22" s="81">
        <v>86.33</v>
      </c>
      <c r="O22" s="91" t="s">
        <v>502</v>
      </c>
      <c r="P22" s="81">
        <v>80.67</v>
      </c>
      <c r="Q22" s="46"/>
      <c r="R22" s="45">
        <v>0</v>
      </c>
      <c r="S22" s="44">
        <v>0</v>
      </c>
      <c r="T22" s="12">
        <f t="shared" si="6"/>
        <v>0</v>
      </c>
      <c r="U22" s="44">
        <v>87.5</v>
      </c>
      <c r="V22" s="12">
        <f t="shared" si="7"/>
        <v>85</v>
      </c>
      <c r="W22" s="99">
        <f t="shared" si="2"/>
        <v>64.5825</v>
      </c>
      <c r="X22" s="16">
        <f t="shared" si="8"/>
        <v>149.58249999999998</v>
      </c>
      <c r="Y22" s="98">
        <f t="shared" si="4"/>
        <v>72.95625</v>
      </c>
      <c r="Z22" s="71"/>
      <c r="AA22" s="94" t="str">
        <f t="shared" si="3"/>
        <v>ANO</v>
      </c>
      <c r="AB22" s="96"/>
      <c r="AC22" s="96">
        <v>81.33</v>
      </c>
      <c r="AD22" s="96"/>
      <c r="AE22" s="81"/>
      <c r="AF22" s="95">
        <f t="shared" si="5"/>
        <v>81.33</v>
      </c>
      <c r="AG22" s="56"/>
      <c r="AH22" s="65"/>
      <c r="AI22" s="56"/>
      <c r="AJ22" s="53"/>
      <c r="AK22" s="66"/>
      <c r="AL22" s="66"/>
    </row>
    <row r="23" spans="1:38" ht="14.25" customHeight="1">
      <c r="A23" s="78">
        <v>20</v>
      </c>
      <c r="B23" s="3" t="s">
        <v>52</v>
      </c>
      <c r="C23" s="3" t="s">
        <v>11</v>
      </c>
      <c r="D23" s="139" t="s">
        <v>710</v>
      </c>
      <c r="E23" s="7" t="s">
        <v>53</v>
      </c>
      <c r="F23" s="3" t="s">
        <v>54</v>
      </c>
      <c r="G23" s="87" t="s">
        <v>486</v>
      </c>
      <c r="H23" s="81">
        <v>94.33</v>
      </c>
      <c r="I23" s="93" t="s">
        <v>539</v>
      </c>
      <c r="J23" s="81">
        <v>95.33</v>
      </c>
      <c r="K23" s="91" t="s">
        <v>472</v>
      </c>
      <c r="L23" s="81">
        <v>0</v>
      </c>
      <c r="M23" s="91" t="s">
        <v>472</v>
      </c>
      <c r="N23" s="81">
        <v>0</v>
      </c>
      <c r="O23" s="91" t="s">
        <v>472</v>
      </c>
      <c r="P23" s="81">
        <v>0</v>
      </c>
      <c r="Q23" s="46"/>
      <c r="R23" s="45">
        <v>0</v>
      </c>
      <c r="S23" s="44">
        <v>0</v>
      </c>
      <c r="T23" s="12">
        <f aca="true" t="shared" si="9" ref="T23:T37">ROUND(IF(S23&gt;0,(((MAX($S$4:$S$82)-S23+1)/(MAX($S$4:$S$82)))*1000),0),0)</f>
        <v>0</v>
      </c>
      <c r="U23" s="44">
        <v>76.5</v>
      </c>
      <c r="V23" s="12">
        <f aca="true" t="shared" si="10" ref="V23:V37">ROUND(IF(U23&gt;0,(((MAX($U$4:$U$80)-U23+1)/(MAX($U$4:$U$80)))*1000),0),0)</f>
        <v>201</v>
      </c>
      <c r="W23" s="99">
        <f t="shared" si="2"/>
        <v>47.415</v>
      </c>
      <c r="X23" s="16">
        <f t="shared" si="8"/>
        <v>248.415</v>
      </c>
      <c r="Y23" s="98">
        <f t="shared" si="4"/>
        <v>47.415</v>
      </c>
      <c r="Z23" s="71"/>
      <c r="AA23" s="94" t="str">
        <f t="shared" si="3"/>
        <v>NE</v>
      </c>
      <c r="AB23" s="96"/>
      <c r="AC23" s="96"/>
      <c r="AD23" s="96">
        <v>0</v>
      </c>
      <c r="AE23" s="81"/>
      <c r="AF23" s="95">
        <f t="shared" si="5"/>
        <v>0</v>
      </c>
      <c r="AG23" s="56"/>
      <c r="AH23" s="65"/>
      <c r="AI23" s="56"/>
      <c r="AJ23" s="53"/>
      <c r="AK23" s="66"/>
      <c r="AL23" s="66"/>
    </row>
    <row r="24" spans="1:38" ht="14.25" customHeight="1">
      <c r="A24" s="78">
        <v>21</v>
      </c>
      <c r="B24" s="3" t="s">
        <v>46</v>
      </c>
      <c r="C24" s="3" t="s">
        <v>14</v>
      </c>
      <c r="D24" s="139" t="s">
        <v>654</v>
      </c>
      <c r="E24" s="7" t="s">
        <v>31</v>
      </c>
      <c r="F24" s="3" t="s">
        <v>47</v>
      </c>
      <c r="G24" s="87" t="s">
        <v>426</v>
      </c>
      <c r="H24" s="81">
        <v>95</v>
      </c>
      <c r="I24" s="92" t="s">
        <v>504</v>
      </c>
      <c r="J24" s="81">
        <v>93</v>
      </c>
      <c r="K24" s="91" t="s">
        <v>472</v>
      </c>
      <c r="L24" s="81">
        <v>0</v>
      </c>
      <c r="M24" s="91" t="s">
        <v>472</v>
      </c>
      <c r="N24" s="81">
        <v>0</v>
      </c>
      <c r="O24" s="91" t="s">
        <v>472</v>
      </c>
      <c r="P24" s="81">
        <v>0</v>
      </c>
      <c r="Q24" s="46"/>
      <c r="R24" s="45">
        <v>0</v>
      </c>
      <c r="S24" s="44">
        <v>0</v>
      </c>
      <c r="T24" s="12">
        <f t="shared" si="9"/>
        <v>0</v>
      </c>
      <c r="U24" s="44">
        <v>73.5</v>
      </c>
      <c r="V24" s="12">
        <f t="shared" si="10"/>
        <v>233</v>
      </c>
      <c r="W24" s="99">
        <f t="shared" si="2"/>
        <v>47</v>
      </c>
      <c r="X24" s="16">
        <f aca="true" t="shared" si="11" ref="X24:X40">W24+MAX(R24,T24,V24)+0</f>
        <v>280</v>
      </c>
      <c r="Y24" s="98">
        <f t="shared" si="4"/>
        <v>47</v>
      </c>
      <c r="Z24" s="71"/>
      <c r="AA24" s="94" t="str">
        <f t="shared" si="3"/>
        <v>NE</v>
      </c>
      <c r="AB24" s="96"/>
      <c r="AC24" s="96"/>
      <c r="AD24" s="96">
        <v>0</v>
      </c>
      <c r="AE24" s="81"/>
      <c r="AF24" s="95">
        <f t="shared" si="5"/>
        <v>0</v>
      </c>
      <c r="AG24" s="56"/>
      <c r="AH24" s="65"/>
      <c r="AI24" s="56"/>
      <c r="AJ24" s="53"/>
      <c r="AK24" s="66"/>
      <c r="AL24" s="66"/>
    </row>
    <row r="25" spans="1:38" ht="14.25" customHeight="1">
      <c r="A25" s="44">
        <v>22</v>
      </c>
      <c r="B25" s="3" t="s">
        <v>13</v>
      </c>
      <c r="C25" s="3" t="s">
        <v>14</v>
      </c>
      <c r="D25" s="139" t="s">
        <v>728</v>
      </c>
      <c r="E25" s="4" t="s">
        <v>15</v>
      </c>
      <c r="F25" s="3" t="s">
        <v>16</v>
      </c>
      <c r="G25" s="87" t="s">
        <v>472</v>
      </c>
      <c r="H25" s="81">
        <v>0</v>
      </c>
      <c r="I25" s="91" t="s">
        <v>472</v>
      </c>
      <c r="J25" s="81">
        <v>0</v>
      </c>
      <c r="K25" s="91" t="s">
        <v>472</v>
      </c>
      <c r="L25" s="81">
        <v>0</v>
      </c>
      <c r="M25" s="91" t="s">
        <v>470</v>
      </c>
      <c r="N25" s="81">
        <v>96.67</v>
      </c>
      <c r="O25" s="91" t="s">
        <v>820</v>
      </c>
      <c r="P25" s="81">
        <v>88.67</v>
      </c>
      <c r="Q25" s="46"/>
      <c r="R25" s="45">
        <v>0</v>
      </c>
      <c r="S25" s="44">
        <v>0</v>
      </c>
      <c r="T25" s="12">
        <f t="shared" si="9"/>
        <v>0</v>
      </c>
      <c r="U25" s="44">
        <v>72.5</v>
      </c>
      <c r="V25" s="12">
        <f t="shared" si="10"/>
        <v>243</v>
      </c>
      <c r="W25" s="99">
        <f t="shared" si="2"/>
        <v>46.335</v>
      </c>
      <c r="X25" s="16">
        <f t="shared" si="11"/>
        <v>289.335</v>
      </c>
      <c r="Y25" s="98">
        <f t="shared" si="4"/>
        <v>46.335</v>
      </c>
      <c r="Z25" s="71"/>
      <c r="AA25" s="94" t="str">
        <f t="shared" si="3"/>
        <v>NE</v>
      </c>
      <c r="AB25" s="96"/>
      <c r="AC25" s="96"/>
      <c r="AD25" s="96">
        <v>0</v>
      </c>
      <c r="AE25" s="81"/>
      <c r="AF25" s="95">
        <f t="shared" si="5"/>
        <v>0</v>
      </c>
      <c r="AG25" s="56"/>
      <c r="AH25" s="65"/>
      <c r="AI25" s="56"/>
      <c r="AJ25" s="53"/>
      <c r="AK25" s="66"/>
      <c r="AL25" s="66"/>
    </row>
    <row r="26" spans="1:38" ht="14.25" customHeight="1">
      <c r="A26" s="44">
        <v>23</v>
      </c>
      <c r="B26" s="7" t="s">
        <v>65</v>
      </c>
      <c r="C26" s="7" t="s">
        <v>66</v>
      </c>
      <c r="D26" s="140" t="s">
        <v>720</v>
      </c>
      <c r="E26" s="7" t="s">
        <v>12</v>
      </c>
      <c r="F26" s="2" t="s">
        <v>67</v>
      </c>
      <c r="G26" s="87" t="s">
        <v>472</v>
      </c>
      <c r="H26" s="81">
        <v>0</v>
      </c>
      <c r="I26" s="91" t="s">
        <v>497</v>
      </c>
      <c r="J26" s="81">
        <v>59</v>
      </c>
      <c r="K26" s="91" t="s">
        <v>472</v>
      </c>
      <c r="L26" s="81">
        <v>0</v>
      </c>
      <c r="M26" s="91" t="s">
        <v>497</v>
      </c>
      <c r="N26" s="81">
        <v>87</v>
      </c>
      <c r="O26" s="91" t="s">
        <v>472</v>
      </c>
      <c r="P26" s="81">
        <v>0</v>
      </c>
      <c r="Q26" s="46"/>
      <c r="R26" s="45">
        <v>0</v>
      </c>
      <c r="S26" s="44">
        <v>0</v>
      </c>
      <c r="T26" s="12">
        <f t="shared" si="9"/>
        <v>0</v>
      </c>
      <c r="U26" s="44">
        <v>90.5</v>
      </c>
      <c r="V26" s="12">
        <f t="shared" si="10"/>
        <v>53</v>
      </c>
      <c r="W26" s="99">
        <f t="shared" si="2"/>
        <v>36.5</v>
      </c>
      <c r="X26" s="16">
        <f t="shared" si="11"/>
        <v>89.5</v>
      </c>
      <c r="Y26" s="98">
        <f t="shared" si="4"/>
        <v>36.5</v>
      </c>
      <c r="AA26" s="94" t="str">
        <f t="shared" si="3"/>
        <v>NE</v>
      </c>
      <c r="AB26" s="96"/>
      <c r="AC26" s="96"/>
      <c r="AD26" s="96">
        <v>0</v>
      </c>
      <c r="AE26" s="81"/>
      <c r="AF26" s="95">
        <f t="shared" si="5"/>
        <v>0</v>
      </c>
      <c r="AG26" s="56"/>
      <c r="AH26" s="65"/>
      <c r="AI26" s="56"/>
      <c r="AJ26" s="53"/>
      <c r="AK26" s="66"/>
      <c r="AL26" s="66"/>
    </row>
    <row r="27" spans="1:38" ht="14.25" customHeight="1">
      <c r="A27" s="78">
        <v>24</v>
      </c>
      <c r="B27" s="3" t="s">
        <v>68</v>
      </c>
      <c r="C27" s="3" t="s">
        <v>69</v>
      </c>
      <c r="D27" s="139" t="s">
        <v>714</v>
      </c>
      <c r="E27" s="7" t="s">
        <v>31</v>
      </c>
      <c r="F27" s="3" t="s">
        <v>240</v>
      </c>
      <c r="G27" s="87" t="s">
        <v>517</v>
      </c>
      <c r="H27" s="81">
        <v>54</v>
      </c>
      <c r="I27" s="91" t="s">
        <v>537</v>
      </c>
      <c r="J27" s="81">
        <v>77.67</v>
      </c>
      <c r="K27" s="91" t="s">
        <v>472</v>
      </c>
      <c r="L27" s="81">
        <v>0</v>
      </c>
      <c r="M27" s="91" t="s">
        <v>472</v>
      </c>
      <c r="N27" s="81">
        <v>0</v>
      </c>
      <c r="O27" s="91" t="s">
        <v>472</v>
      </c>
      <c r="P27" s="81">
        <v>0</v>
      </c>
      <c r="Q27" s="46"/>
      <c r="R27" s="45">
        <v>0</v>
      </c>
      <c r="S27" s="44">
        <v>0</v>
      </c>
      <c r="T27" s="12">
        <f t="shared" si="9"/>
        <v>0</v>
      </c>
      <c r="U27" s="44">
        <v>93.5</v>
      </c>
      <c r="V27" s="12">
        <f t="shared" si="10"/>
        <v>21</v>
      </c>
      <c r="W27" s="99">
        <f t="shared" si="2"/>
        <v>32.917500000000004</v>
      </c>
      <c r="X27" s="16">
        <f t="shared" si="11"/>
        <v>53.917500000000004</v>
      </c>
      <c r="Y27" s="98">
        <f t="shared" si="4"/>
        <v>32.917500000000004</v>
      </c>
      <c r="Z27" s="71"/>
      <c r="AA27" s="94" t="str">
        <f t="shared" si="3"/>
        <v>NE</v>
      </c>
      <c r="AB27" s="96"/>
      <c r="AC27" s="96"/>
      <c r="AD27" s="96">
        <v>0</v>
      </c>
      <c r="AE27" s="81"/>
      <c r="AF27" s="95">
        <f t="shared" si="5"/>
        <v>0</v>
      </c>
      <c r="AG27" s="56"/>
      <c r="AH27" s="65"/>
      <c r="AI27" s="56"/>
      <c r="AJ27" s="53"/>
      <c r="AK27" s="66"/>
      <c r="AL27" s="66"/>
    </row>
    <row r="28" spans="1:38" ht="14.25" customHeight="1">
      <c r="A28" s="78">
        <v>25</v>
      </c>
      <c r="B28" s="13" t="s">
        <v>427</v>
      </c>
      <c r="C28" s="10" t="s">
        <v>428</v>
      </c>
      <c r="D28" s="9" t="s">
        <v>721</v>
      </c>
      <c r="E28" s="15" t="s">
        <v>509</v>
      </c>
      <c r="F28" s="15" t="s">
        <v>240</v>
      </c>
      <c r="G28" s="87" t="s">
        <v>477</v>
      </c>
      <c r="H28" s="81">
        <v>98</v>
      </c>
      <c r="I28" s="91" t="s">
        <v>472</v>
      </c>
      <c r="J28" s="81">
        <v>0</v>
      </c>
      <c r="K28" s="91" t="s">
        <v>472</v>
      </c>
      <c r="L28" s="81">
        <v>0</v>
      </c>
      <c r="M28" s="91" t="s">
        <v>472</v>
      </c>
      <c r="N28" s="81">
        <v>0</v>
      </c>
      <c r="O28" s="91" t="s">
        <v>472</v>
      </c>
      <c r="P28" s="81">
        <v>0</v>
      </c>
      <c r="Q28" s="46"/>
      <c r="R28" s="45">
        <v>0</v>
      </c>
      <c r="S28" s="44">
        <v>0</v>
      </c>
      <c r="T28" s="12">
        <f t="shared" si="9"/>
        <v>0</v>
      </c>
      <c r="U28" s="44">
        <v>67.5</v>
      </c>
      <c r="V28" s="12">
        <f t="shared" si="10"/>
        <v>296</v>
      </c>
      <c r="W28" s="99">
        <f t="shared" si="2"/>
        <v>24.5</v>
      </c>
      <c r="X28" s="16">
        <f t="shared" si="11"/>
        <v>320.5</v>
      </c>
      <c r="Y28" s="98">
        <f t="shared" si="4"/>
        <v>24.5</v>
      </c>
      <c r="Z28" s="71"/>
      <c r="AA28" s="94" t="str">
        <f t="shared" si="3"/>
        <v>NE</v>
      </c>
      <c r="AB28" s="96"/>
      <c r="AC28" s="96"/>
      <c r="AD28" s="96">
        <v>0</v>
      </c>
      <c r="AE28" s="81"/>
      <c r="AF28" s="95">
        <f t="shared" si="5"/>
        <v>0</v>
      </c>
      <c r="AG28" s="56"/>
      <c r="AH28" s="65"/>
      <c r="AI28" s="56"/>
      <c r="AJ28" s="53"/>
      <c r="AK28" s="66"/>
      <c r="AL28" s="66"/>
    </row>
    <row r="29" spans="1:38" ht="14.25" customHeight="1">
      <c r="A29" s="44">
        <v>26</v>
      </c>
      <c r="B29" s="3" t="s">
        <v>48</v>
      </c>
      <c r="C29" s="3" t="s">
        <v>34</v>
      </c>
      <c r="D29" s="139" t="s">
        <v>647</v>
      </c>
      <c r="E29" s="7" t="s">
        <v>2</v>
      </c>
      <c r="F29" s="5" t="s">
        <v>374</v>
      </c>
      <c r="G29" s="87" t="s">
        <v>472</v>
      </c>
      <c r="H29" s="81">
        <v>0</v>
      </c>
      <c r="I29" s="91" t="s">
        <v>486</v>
      </c>
      <c r="J29" s="81">
        <v>94.67</v>
      </c>
      <c r="K29" s="91" t="s">
        <v>472</v>
      </c>
      <c r="L29" s="81">
        <v>0</v>
      </c>
      <c r="M29" s="91" t="s">
        <v>472</v>
      </c>
      <c r="N29" s="81">
        <v>0</v>
      </c>
      <c r="O29" s="91" t="s">
        <v>472</v>
      </c>
      <c r="P29" s="81">
        <v>0</v>
      </c>
      <c r="Q29" s="46"/>
      <c r="R29" s="45">
        <v>0</v>
      </c>
      <c r="S29" s="44">
        <v>0</v>
      </c>
      <c r="T29" s="12">
        <f t="shared" si="9"/>
        <v>0</v>
      </c>
      <c r="U29" s="44">
        <v>78.5</v>
      </c>
      <c r="V29" s="12">
        <f t="shared" si="10"/>
        <v>180</v>
      </c>
      <c r="W29" s="99">
        <f t="shared" si="2"/>
        <v>23.6675</v>
      </c>
      <c r="X29" s="16">
        <f t="shared" si="11"/>
        <v>203.6675</v>
      </c>
      <c r="Y29" s="98">
        <f t="shared" si="4"/>
        <v>23.6675</v>
      </c>
      <c r="Z29" s="71"/>
      <c r="AA29" s="94" t="str">
        <f t="shared" si="3"/>
        <v>NE</v>
      </c>
      <c r="AB29" s="96"/>
      <c r="AC29" s="96"/>
      <c r="AD29" s="96">
        <v>0</v>
      </c>
      <c r="AE29" s="81"/>
      <c r="AF29" s="95">
        <f t="shared" si="5"/>
        <v>0</v>
      </c>
      <c r="AG29" s="56"/>
      <c r="AH29" s="65"/>
      <c r="AI29" s="56"/>
      <c r="AJ29" s="53"/>
      <c r="AK29" s="66"/>
      <c r="AL29" s="66"/>
    </row>
    <row r="30" spans="1:38" ht="14.25" customHeight="1">
      <c r="A30" s="44" t="s">
        <v>821</v>
      </c>
      <c r="B30" s="7" t="s">
        <v>37</v>
      </c>
      <c r="C30" s="7" t="s">
        <v>4</v>
      </c>
      <c r="D30" s="140" t="s">
        <v>729</v>
      </c>
      <c r="E30" s="7" t="s">
        <v>12</v>
      </c>
      <c r="F30" s="2" t="s">
        <v>240</v>
      </c>
      <c r="G30" s="87" t="s">
        <v>472</v>
      </c>
      <c r="H30" s="81">
        <v>0</v>
      </c>
      <c r="I30" s="91" t="s">
        <v>472</v>
      </c>
      <c r="J30" s="81">
        <v>0</v>
      </c>
      <c r="K30" s="91" t="s">
        <v>472</v>
      </c>
      <c r="L30" s="81">
        <v>0</v>
      </c>
      <c r="M30" s="91" t="s">
        <v>472</v>
      </c>
      <c r="N30" s="81">
        <v>0</v>
      </c>
      <c r="O30" s="91" t="s">
        <v>480</v>
      </c>
      <c r="P30" s="81">
        <v>94</v>
      </c>
      <c r="Q30" s="46"/>
      <c r="R30" s="45">
        <v>0</v>
      </c>
      <c r="S30" s="44">
        <v>0</v>
      </c>
      <c r="T30" s="12">
        <f t="shared" si="9"/>
        <v>0</v>
      </c>
      <c r="U30" s="44">
        <v>86.5</v>
      </c>
      <c r="V30" s="12">
        <f t="shared" si="10"/>
        <v>95</v>
      </c>
      <c r="W30" s="99">
        <f t="shared" si="2"/>
        <v>23.5</v>
      </c>
      <c r="X30" s="16">
        <f t="shared" si="11"/>
        <v>118.5</v>
      </c>
      <c r="Y30" s="98">
        <f t="shared" si="4"/>
        <v>71.94666666666667</v>
      </c>
      <c r="Z30" s="71"/>
      <c r="AA30" s="94" t="str">
        <f t="shared" si="3"/>
        <v>ANO</v>
      </c>
      <c r="AB30" s="96"/>
      <c r="AC30" s="96"/>
      <c r="AD30" s="96">
        <v>97.67</v>
      </c>
      <c r="AE30" s="81">
        <v>94.67</v>
      </c>
      <c r="AF30" s="95">
        <f t="shared" si="5"/>
        <v>96.17</v>
      </c>
      <c r="AG30" s="56"/>
      <c r="AH30" s="65"/>
      <c r="AI30" s="56"/>
      <c r="AJ30" s="53"/>
      <c r="AK30" s="66"/>
      <c r="AL30" s="66"/>
    </row>
    <row r="31" spans="1:38" ht="14.25" customHeight="1">
      <c r="A31" s="78" t="s">
        <v>821</v>
      </c>
      <c r="B31" s="7" t="s">
        <v>20</v>
      </c>
      <c r="C31" s="7" t="s">
        <v>21</v>
      </c>
      <c r="D31" s="140" t="s">
        <v>716</v>
      </c>
      <c r="E31" s="7" t="s">
        <v>5</v>
      </c>
      <c r="F31" s="7" t="s">
        <v>22</v>
      </c>
      <c r="G31" s="87" t="s">
        <v>472</v>
      </c>
      <c r="H31" s="81">
        <v>0</v>
      </c>
      <c r="I31" s="91" t="s">
        <v>495</v>
      </c>
      <c r="J31" s="81">
        <v>94</v>
      </c>
      <c r="K31" s="91" t="s">
        <v>472</v>
      </c>
      <c r="L31" s="81">
        <v>0</v>
      </c>
      <c r="M31" s="91" t="s">
        <v>472</v>
      </c>
      <c r="N31" s="81">
        <v>0</v>
      </c>
      <c r="O31" s="91" t="s">
        <v>472</v>
      </c>
      <c r="P31" s="81">
        <v>0</v>
      </c>
      <c r="Q31" s="46"/>
      <c r="R31" s="45">
        <v>0</v>
      </c>
      <c r="S31" s="44">
        <v>0</v>
      </c>
      <c r="T31" s="12">
        <f t="shared" si="9"/>
        <v>0</v>
      </c>
      <c r="U31" s="44">
        <v>74.5</v>
      </c>
      <c r="V31" s="12">
        <f t="shared" si="10"/>
        <v>222</v>
      </c>
      <c r="W31" s="99">
        <f t="shared" si="2"/>
        <v>23.5</v>
      </c>
      <c r="X31" s="16">
        <f t="shared" si="11"/>
        <v>245.5</v>
      </c>
      <c r="Y31" s="98">
        <f t="shared" si="4"/>
        <v>23.5</v>
      </c>
      <c r="Z31" s="71"/>
      <c r="AA31" s="94" t="str">
        <f t="shared" si="3"/>
        <v>NE</v>
      </c>
      <c r="AB31" s="96"/>
      <c r="AC31" s="96"/>
      <c r="AD31" s="96">
        <v>0</v>
      </c>
      <c r="AE31" s="81"/>
      <c r="AF31" s="95">
        <f t="shared" si="5"/>
        <v>0</v>
      </c>
      <c r="AG31" s="56"/>
      <c r="AH31" s="65"/>
      <c r="AI31" s="56"/>
      <c r="AJ31" s="53"/>
      <c r="AK31" s="66"/>
      <c r="AL31" s="66"/>
    </row>
    <row r="32" spans="1:38" ht="14.25" customHeight="1">
      <c r="A32" s="78">
        <v>29</v>
      </c>
      <c r="B32" s="7" t="s">
        <v>40</v>
      </c>
      <c r="C32" s="7" t="s">
        <v>41</v>
      </c>
      <c r="D32" s="140" t="s">
        <v>731</v>
      </c>
      <c r="E32" s="7" t="s">
        <v>5</v>
      </c>
      <c r="F32" s="7" t="s">
        <v>42</v>
      </c>
      <c r="G32" s="87" t="s">
        <v>472</v>
      </c>
      <c r="H32" s="81">
        <v>0</v>
      </c>
      <c r="I32" s="91" t="s">
        <v>472</v>
      </c>
      <c r="J32" s="81">
        <v>0</v>
      </c>
      <c r="K32" s="91" t="s">
        <v>472</v>
      </c>
      <c r="L32" s="81">
        <v>0</v>
      </c>
      <c r="M32" s="92" t="s">
        <v>504</v>
      </c>
      <c r="N32" s="81">
        <v>93</v>
      </c>
      <c r="O32" s="91" t="s">
        <v>472</v>
      </c>
      <c r="P32" s="81">
        <v>0</v>
      </c>
      <c r="Q32" s="46"/>
      <c r="R32" s="45">
        <v>0</v>
      </c>
      <c r="S32" s="44">
        <v>0</v>
      </c>
      <c r="T32" s="12">
        <f t="shared" si="9"/>
        <v>0</v>
      </c>
      <c r="U32" s="44">
        <v>85.5</v>
      </c>
      <c r="V32" s="12">
        <f t="shared" si="10"/>
        <v>106</v>
      </c>
      <c r="W32" s="99">
        <f t="shared" si="2"/>
        <v>23.25</v>
      </c>
      <c r="X32" s="16">
        <f t="shared" si="11"/>
        <v>129.25</v>
      </c>
      <c r="Y32" s="98">
        <f t="shared" si="4"/>
        <v>23.25</v>
      </c>
      <c r="Z32" s="71"/>
      <c r="AA32" s="94" t="str">
        <f t="shared" si="3"/>
        <v>NE</v>
      </c>
      <c r="AB32" s="96"/>
      <c r="AC32" s="96"/>
      <c r="AD32" s="96">
        <v>0</v>
      </c>
      <c r="AE32" s="81"/>
      <c r="AF32" s="95">
        <f t="shared" si="5"/>
        <v>0</v>
      </c>
      <c r="AG32" s="56"/>
      <c r="AH32" s="65"/>
      <c r="AI32" s="56"/>
      <c r="AJ32" s="53"/>
      <c r="AK32" s="66"/>
      <c r="AL32" s="66"/>
    </row>
    <row r="33" spans="1:38" ht="14.25" customHeight="1">
      <c r="A33" s="44" t="s">
        <v>822</v>
      </c>
      <c r="B33" s="7" t="s">
        <v>429</v>
      </c>
      <c r="C33" s="7" t="s">
        <v>430</v>
      </c>
      <c r="D33" s="140" t="s">
        <v>721</v>
      </c>
      <c r="E33" s="7" t="s">
        <v>431</v>
      </c>
      <c r="F33" s="3" t="s">
        <v>503</v>
      </c>
      <c r="G33" s="87" t="s">
        <v>504</v>
      </c>
      <c r="H33" s="81">
        <v>92.67</v>
      </c>
      <c r="I33" s="91" t="s">
        <v>472</v>
      </c>
      <c r="J33" s="81">
        <v>0</v>
      </c>
      <c r="K33" s="91" t="s">
        <v>472</v>
      </c>
      <c r="L33" s="81">
        <v>0</v>
      </c>
      <c r="M33" s="91" t="s">
        <v>472</v>
      </c>
      <c r="N33" s="81">
        <v>0</v>
      </c>
      <c r="O33" s="91" t="s">
        <v>472</v>
      </c>
      <c r="P33" s="81">
        <v>0</v>
      </c>
      <c r="Q33" s="46"/>
      <c r="R33" s="45">
        <v>0</v>
      </c>
      <c r="S33" s="44">
        <v>0</v>
      </c>
      <c r="T33" s="12">
        <f t="shared" si="9"/>
        <v>0</v>
      </c>
      <c r="U33" s="44">
        <v>82.5</v>
      </c>
      <c r="V33" s="12">
        <f t="shared" si="10"/>
        <v>138</v>
      </c>
      <c r="W33" s="99">
        <f t="shared" si="2"/>
        <v>23.1675</v>
      </c>
      <c r="X33" s="16">
        <f t="shared" si="11"/>
        <v>161.1675</v>
      </c>
      <c r="Y33" s="98">
        <f t="shared" si="4"/>
        <v>23.1675</v>
      </c>
      <c r="Z33" s="71"/>
      <c r="AA33" s="94" t="str">
        <f t="shared" si="3"/>
        <v>NE</v>
      </c>
      <c r="AB33" s="96"/>
      <c r="AC33" s="96"/>
      <c r="AD33" s="96">
        <v>0</v>
      </c>
      <c r="AE33" s="81"/>
      <c r="AF33" s="95">
        <f t="shared" si="5"/>
        <v>0</v>
      </c>
      <c r="AG33" s="56"/>
      <c r="AH33" s="65"/>
      <c r="AI33" s="56"/>
      <c r="AJ33" s="53"/>
      <c r="AK33" s="66"/>
      <c r="AL33" s="66"/>
    </row>
    <row r="34" spans="1:38" ht="14.25" customHeight="1">
      <c r="A34" s="44" t="s">
        <v>822</v>
      </c>
      <c r="B34" s="13" t="s">
        <v>393</v>
      </c>
      <c r="C34" s="10" t="s">
        <v>61</v>
      </c>
      <c r="D34" s="9" t="s">
        <v>733</v>
      </c>
      <c r="E34" s="7" t="s">
        <v>394</v>
      </c>
      <c r="F34" s="15" t="s">
        <v>408</v>
      </c>
      <c r="G34" s="87" t="s">
        <v>472</v>
      </c>
      <c r="H34" s="81">
        <v>0</v>
      </c>
      <c r="I34" s="91" t="s">
        <v>472</v>
      </c>
      <c r="J34" s="81">
        <v>0</v>
      </c>
      <c r="K34" s="91" t="s">
        <v>472</v>
      </c>
      <c r="L34" s="81">
        <v>0</v>
      </c>
      <c r="M34" s="91" t="s">
        <v>472</v>
      </c>
      <c r="N34" s="81">
        <v>0</v>
      </c>
      <c r="O34" s="91" t="s">
        <v>486</v>
      </c>
      <c r="P34" s="81">
        <v>92.67</v>
      </c>
      <c r="Q34" s="46"/>
      <c r="R34" s="45">
        <v>0</v>
      </c>
      <c r="S34" s="44">
        <v>0</v>
      </c>
      <c r="T34" s="12">
        <f t="shared" si="9"/>
        <v>0</v>
      </c>
      <c r="U34" s="44">
        <v>84.5</v>
      </c>
      <c r="V34" s="12">
        <f t="shared" si="10"/>
        <v>116</v>
      </c>
      <c r="W34" s="99">
        <f t="shared" si="2"/>
        <v>23.1675</v>
      </c>
      <c r="X34" s="16">
        <f t="shared" si="11"/>
        <v>139.1675</v>
      </c>
      <c r="Y34" s="98">
        <f t="shared" si="4"/>
        <v>23.1675</v>
      </c>
      <c r="Z34" s="71"/>
      <c r="AA34" s="94" t="str">
        <f t="shared" si="3"/>
        <v>NE</v>
      </c>
      <c r="AB34" s="96"/>
      <c r="AC34" s="96"/>
      <c r="AD34" s="96">
        <v>0</v>
      </c>
      <c r="AE34" s="81"/>
      <c r="AF34" s="95">
        <f t="shared" si="5"/>
        <v>0</v>
      </c>
      <c r="AG34" s="56"/>
      <c r="AH34" s="65"/>
      <c r="AI34" s="56"/>
      <c r="AJ34" s="53"/>
      <c r="AK34" s="66"/>
      <c r="AL34" s="66"/>
    </row>
    <row r="35" spans="1:38" ht="14.25" customHeight="1">
      <c r="A35" s="78" t="s">
        <v>822</v>
      </c>
      <c r="B35" s="13" t="s">
        <v>515</v>
      </c>
      <c r="C35" s="10" t="s">
        <v>513</v>
      </c>
      <c r="D35" s="9" t="s">
        <v>454</v>
      </c>
      <c r="E35" s="15" t="s">
        <v>510</v>
      </c>
      <c r="F35" s="15" t="s">
        <v>511</v>
      </c>
      <c r="G35" s="87" t="s">
        <v>504</v>
      </c>
      <c r="H35" s="81">
        <v>92.67</v>
      </c>
      <c r="I35" s="91" t="s">
        <v>472</v>
      </c>
      <c r="J35" s="81">
        <v>0</v>
      </c>
      <c r="K35" s="91" t="s">
        <v>472</v>
      </c>
      <c r="L35" s="81">
        <v>0</v>
      </c>
      <c r="M35" s="91" t="s">
        <v>472</v>
      </c>
      <c r="N35" s="81">
        <v>0</v>
      </c>
      <c r="O35" s="91" t="s">
        <v>472</v>
      </c>
      <c r="P35" s="81">
        <v>0</v>
      </c>
      <c r="Q35" s="46"/>
      <c r="R35" s="45">
        <v>0</v>
      </c>
      <c r="S35" s="44">
        <v>0</v>
      </c>
      <c r="T35" s="12">
        <f t="shared" si="9"/>
        <v>0</v>
      </c>
      <c r="U35" s="44">
        <v>67.5</v>
      </c>
      <c r="V35" s="12">
        <f t="shared" si="10"/>
        <v>296</v>
      </c>
      <c r="W35" s="99">
        <f t="shared" si="2"/>
        <v>23.1675</v>
      </c>
      <c r="X35" s="16">
        <f t="shared" si="11"/>
        <v>319.1675</v>
      </c>
      <c r="Y35" s="98">
        <f t="shared" si="4"/>
        <v>23.1675</v>
      </c>
      <c r="Z35" s="71"/>
      <c r="AA35" s="94" t="str">
        <f t="shared" si="3"/>
        <v>NE</v>
      </c>
      <c r="AB35" s="96"/>
      <c r="AC35" s="96"/>
      <c r="AD35" s="96">
        <v>0</v>
      </c>
      <c r="AE35" s="81"/>
      <c r="AF35" s="95">
        <f t="shared" si="5"/>
        <v>0</v>
      </c>
      <c r="AG35" s="56"/>
      <c r="AH35" s="65"/>
      <c r="AI35" s="56"/>
      <c r="AJ35" s="53"/>
      <c r="AK35" s="66"/>
      <c r="AL35" s="66"/>
    </row>
    <row r="36" spans="1:38" ht="14.25" customHeight="1">
      <c r="A36" s="78">
        <v>33</v>
      </c>
      <c r="B36" s="3" t="s">
        <v>48</v>
      </c>
      <c r="C36" s="3" t="s">
        <v>34</v>
      </c>
      <c r="D36" s="139" t="s">
        <v>647</v>
      </c>
      <c r="E36" s="7" t="s">
        <v>2</v>
      </c>
      <c r="F36" s="5" t="s">
        <v>49</v>
      </c>
      <c r="G36" s="87" t="s">
        <v>494</v>
      </c>
      <c r="H36" s="81">
        <v>91.67</v>
      </c>
      <c r="I36" s="91" t="s">
        <v>472</v>
      </c>
      <c r="J36" s="81">
        <v>0</v>
      </c>
      <c r="K36" s="91" t="s">
        <v>472</v>
      </c>
      <c r="L36" s="81">
        <v>0</v>
      </c>
      <c r="M36" s="91" t="s">
        <v>472</v>
      </c>
      <c r="N36" s="81">
        <v>0</v>
      </c>
      <c r="O36" s="91" t="s">
        <v>472</v>
      </c>
      <c r="P36" s="81">
        <v>0</v>
      </c>
      <c r="Q36" s="46"/>
      <c r="R36" s="45">
        <v>0</v>
      </c>
      <c r="S36" s="44">
        <v>0</v>
      </c>
      <c r="T36" s="12">
        <f t="shared" si="9"/>
        <v>0</v>
      </c>
      <c r="U36" s="44">
        <v>78.5</v>
      </c>
      <c r="V36" s="12">
        <f t="shared" si="10"/>
        <v>180</v>
      </c>
      <c r="W36" s="99">
        <f aca="true" t="shared" si="12" ref="W36:W61">((H36+J36+L36+N36+P36)-MIN(J36,H36,L36,N36,P36))/4</f>
        <v>22.9175</v>
      </c>
      <c r="X36" s="16">
        <f t="shared" si="11"/>
        <v>202.9175</v>
      </c>
      <c r="Y36" s="98">
        <f aca="true" t="shared" si="13" ref="Y36:Y61">IF(AA36="ANO",AVERAGE(W36,AB36,AC36,AD36,AE36),W36)</f>
        <v>22.9175</v>
      </c>
      <c r="Z36" s="71"/>
      <c r="AA36" s="94" t="str">
        <f aca="true" t="shared" si="14" ref="AA36:AA61">IF(AVERAGE(AB36:AE36)&gt;W36,"ANO","NE")</f>
        <v>NE</v>
      </c>
      <c r="AB36" s="96"/>
      <c r="AC36" s="96"/>
      <c r="AD36" s="96">
        <v>0</v>
      </c>
      <c r="AE36" s="81"/>
      <c r="AF36" s="95">
        <f aca="true" t="shared" si="15" ref="AF36:AF61">AVERAGE(AB36:AE36)</f>
        <v>0</v>
      </c>
      <c r="AG36" s="56"/>
      <c r="AH36" s="65"/>
      <c r="AI36" s="56"/>
      <c r="AJ36" s="53"/>
      <c r="AK36" s="66"/>
      <c r="AL36" s="66"/>
    </row>
    <row r="37" spans="1:38" ht="14.25" customHeight="1">
      <c r="A37" s="44">
        <v>34</v>
      </c>
      <c r="B37" s="7" t="s">
        <v>3</v>
      </c>
      <c r="C37" s="7" t="s">
        <v>4</v>
      </c>
      <c r="D37" s="140" t="s">
        <v>732</v>
      </c>
      <c r="E37" s="7" t="s">
        <v>5</v>
      </c>
      <c r="F37" s="7" t="s">
        <v>6</v>
      </c>
      <c r="G37" s="87" t="s">
        <v>472</v>
      </c>
      <c r="H37" s="81">
        <v>0</v>
      </c>
      <c r="I37" s="91" t="s">
        <v>472</v>
      </c>
      <c r="J37" s="81">
        <v>0</v>
      </c>
      <c r="K37" s="91" t="s">
        <v>472</v>
      </c>
      <c r="L37" s="81">
        <v>0</v>
      </c>
      <c r="M37" s="92" t="s">
        <v>505</v>
      </c>
      <c r="N37" s="81">
        <v>90.33</v>
      </c>
      <c r="O37" s="91" t="s">
        <v>472</v>
      </c>
      <c r="P37" s="81">
        <v>0</v>
      </c>
      <c r="Q37" s="46"/>
      <c r="R37" s="45">
        <v>0</v>
      </c>
      <c r="S37" s="44">
        <v>0</v>
      </c>
      <c r="T37" s="12">
        <f t="shared" si="9"/>
        <v>0</v>
      </c>
      <c r="U37" s="44">
        <v>75.5</v>
      </c>
      <c r="V37" s="12">
        <f t="shared" si="10"/>
        <v>212</v>
      </c>
      <c r="W37" s="99">
        <f t="shared" si="12"/>
        <v>22.5825</v>
      </c>
      <c r="X37" s="16">
        <f t="shared" si="11"/>
        <v>234.5825</v>
      </c>
      <c r="Y37" s="98">
        <f t="shared" si="13"/>
        <v>22.5825</v>
      </c>
      <c r="Z37" s="71"/>
      <c r="AA37" s="94" t="str">
        <f t="shared" si="14"/>
        <v>NE</v>
      </c>
      <c r="AB37" s="96"/>
      <c r="AC37" s="96"/>
      <c r="AD37" s="96">
        <v>0</v>
      </c>
      <c r="AE37" s="81"/>
      <c r="AF37" s="95">
        <f t="shared" si="15"/>
        <v>0</v>
      </c>
      <c r="AG37" s="56"/>
      <c r="AH37" s="65"/>
      <c r="AI37" s="56"/>
      <c r="AJ37" s="53"/>
      <c r="AK37" s="66"/>
      <c r="AL37" s="66"/>
    </row>
    <row r="38" spans="1:38" ht="14.25" customHeight="1">
      <c r="A38" s="44" t="s">
        <v>823</v>
      </c>
      <c r="B38" s="10" t="s">
        <v>153</v>
      </c>
      <c r="C38" s="10" t="s">
        <v>100</v>
      </c>
      <c r="D38" s="9" t="s">
        <v>760</v>
      </c>
      <c r="E38" s="15" t="s">
        <v>595</v>
      </c>
      <c r="F38" s="15" t="s">
        <v>67</v>
      </c>
      <c r="G38" s="9">
        <v>0</v>
      </c>
      <c r="H38" s="81">
        <v>0</v>
      </c>
      <c r="I38" s="9">
        <v>0</v>
      </c>
      <c r="J38" s="81">
        <v>0</v>
      </c>
      <c r="K38" s="9">
        <v>13</v>
      </c>
      <c r="L38" s="116">
        <v>89.33</v>
      </c>
      <c r="M38" s="9">
        <v>0</v>
      </c>
      <c r="N38" s="116">
        <v>0</v>
      </c>
      <c r="O38" s="114">
        <v>0</v>
      </c>
      <c r="P38" s="116">
        <v>0</v>
      </c>
      <c r="Q38" s="13"/>
      <c r="R38" s="115"/>
      <c r="S38" s="9"/>
      <c r="T38" s="16"/>
      <c r="U38" s="16"/>
      <c r="V38" s="16"/>
      <c r="W38" s="99">
        <f t="shared" si="12"/>
        <v>22.3325</v>
      </c>
      <c r="X38" s="16">
        <f t="shared" si="11"/>
        <v>22.3325</v>
      </c>
      <c r="Y38" s="98">
        <f t="shared" si="13"/>
        <v>22.3325</v>
      </c>
      <c r="Z38" s="71"/>
      <c r="AA38" s="94" t="str">
        <f t="shared" si="14"/>
        <v>NE</v>
      </c>
      <c r="AB38" s="96"/>
      <c r="AC38" s="96"/>
      <c r="AD38" s="96">
        <v>0</v>
      </c>
      <c r="AE38" s="81"/>
      <c r="AF38" s="95">
        <f t="shared" si="15"/>
        <v>0</v>
      </c>
      <c r="AG38" s="56"/>
      <c r="AH38" s="65"/>
      <c r="AI38" s="56"/>
      <c r="AJ38" s="53"/>
      <c r="AK38" s="66"/>
      <c r="AL38" s="66"/>
    </row>
    <row r="39" spans="1:38" ht="14.25" customHeight="1">
      <c r="A39" s="78" t="s">
        <v>823</v>
      </c>
      <c r="B39" s="13" t="s">
        <v>334</v>
      </c>
      <c r="C39" s="10" t="s">
        <v>335</v>
      </c>
      <c r="D39" s="9"/>
      <c r="E39" s="14" t="s">
        <v>73</v>
      </c>
      <c r="F39" s="10" t="s">
        <v>61</v>
      </c>
      <c r="G39" s="87" t="s">
        <v>472</v>
      </c>
      <c r="H39" s="81">
        <v>0</v>
      </c>
      <c r="I39" s="91" t="s">
        <v>494</v>
      </c>
      <c r="J39" s="81">
        <v>89.33</v>
      </c>
      <c r="K39" s="91" t="s">
        <v>472</v>
      </c>
      <c r="L39" s="81">
        <v>0</v>
      </c>
      <c r="M39" s="91" t="s">
        <v>472</v>
      </c>
      <c r="N39" s="81">
        <v>0</v>
      </c>
      <c r="O39" s="91" t="s">
        <v>472</v>
      </c>
      <c r="P39" s="81">
        <v>0</v>
      </c>
      <c r="Q39" s="46"/>
      <c r="R39" s="45">
        <v>0</v>
      </c>
      <c r="S39" s="44">
        <v>0</v>
      </c>
      <c r="T39" s="12">
        <f>ROUND(IF(S39&gt;0,(((MAX($S$4:$S$82)-S39+1)/(MAX($S$4:$S$82)))*1000),0),0)</f>
        <v>0</v>
      </c>
      <c r="U39" s="44">
        <v>88.5</v>
      </c>
      <c r="V39" s="12">
        <f>ROUND(IF(U39&gt;0,(((MAX($U$4:$U$80)-U39+1)/(MAX($U$4:$U$80)))*1000),0),0)</f>
        <v>74</v>
      </c>
      <c r="W39" s="99">
        <f t="shared" si="12"/>
        <v>22.3325</v>
      </c>
      <c r="X39" s="16">
        <f t="shared" si="11"/>
        <v>96.3325</v>
      </c>
      <c r="Y39" s="98">
        <f t="shared" si="13"/>
        <v>22.3325</v>
      </c>
      <c r="Z39" s="71"/>
      <c r="AA39" s="94" t="str">
        <f t="shared" si="14"/>
        <v>NE</v>
      </c>
      <c r="AB39" s="96"/>
      <c r="AC39" s="96"/>
      <c r="AD39" s="96">
        <v>0</v>
      </c>
      <c r="AE39" s="81"/>
      <c r="AF39" s="95">
        <f t="shared" si="15"/>
        <v>0</v>
      </c>
      <c r="AG39" s="56"/>
      <c r="AH39" s="65"/>
      <c r="AI39" s="56"/>
      <c r="AJ39" s="53"/>
      <c r="AK39" s="66"/>
      <c r="AL39" s="66"/>
    </row>
    <row r="40" spans="1:38" ht="14.25" customHeight="1">
      <c r="A40" s="78">
        <v>37</v>
      </c>
      <c r="B40" s="7" t="s">
        <v>784</v>
      </c>
      <c r="C40" s="7" t="s">
        <v>785</v>
      </c>
      <c r="D40" s="140" t="s">
        <v>786</v>
      </c>
      <c r="E40" s="7" t="s">
        <v>25</v>
      </c>
      <c r="F40" s="7" t="s">
        <v>787</v>
      </c>
      <c r="G40" s="87" t="s">
        <v>472</v>
      </c>
      <c r="H40" s="81">
        <v>0</v>
      </c>
      <c r="I40" s="91" t="s">
        <v>472</v>
      </c>
      <c r="J40" s="81">
        <v>0</v>
      </c>
      <c r="K40" s="91" t="s">
        <v>472</v>
      </c>
      <c r="L40" s="81">
        <v>0</v>
      </c>
      <c r="M40" s="91" t="s">
        <v>502</v>
      </c>
      <c r="N40" s="81">
        <v>89</v>
      </c>
      <c r="O40" s="91" t="s">
        <v>472</v>
      </c>
      <c r="P40" s="81">
        <v>0</v>
      </c>
      <c r="Q40" s="46"/>
      <c r="R40" s="45">
        <v>0</v>
      </c>
      <c r="S40" s="44">
        <v>0</v>
      </c>
      <c r="T40" s="12">
        <f>ROUND(IF(S40&gt;0,(((MAX($S$4:$S$82)-S40+1)/(MAX($S$4:$S$82)))*1000),0),0)</f>
        <v>0</v>
      </c>
      <c r="U40" s="44">
        <v>79.5</v>
      </c>
      <c r="V40" s="12">
        <f>ROUND(IF(U40&gt;0,(((MAX($U$4:$U$80)-U40+1)/(MAX($U$4:$U$80)))*1000),0),0)</f>
        <v>169</v>
      </c>
      <c r="W40" s="99">
        <f t="shared" si="12"/>
        <v>22.25</v>
      </c>
      <c r="X40" s="16">
        <f t="shared" si="11"/>
        <v>191.25</v>
      </c>
      <c r="Y40" s="98">
        <f t="shared" si="13"/>
        <v>22.25</v>
      </c>
      <c r="Z40" s="71"/>
      <c r="AA40" s="94" t="str">
        <f t="shared" si="14"/>
        <v>NE</v>
      </c>
      <c r="AB40" s="96"/>
      <c r="AC40" s="96"/>
      <c r="AD40" s="96">
        <v>0</v>
      </c>
      <c r="AE40" s="81"/>
      <c r="AF40" s="95">
        <f t="shared" si="15"/>
        <v>0</v>
      </c>
      <c r="AG40" s="56"/>
      <c r="AH40" s="65"/>
      <c r="AI40" s="56"/>
      <c r="AJ40" s="53"/>
      <c r="AK40" s="66"/>
      <c r="AL40" s="66"/>
    </row>
    <row r="41" spans="1:38" ht="14.25" customHeight="1">
      <c r="A41" s="44">
        <v>38</v>
      </c>
      <c r="B41" s="3" t="s">
        <v>483</v>
      </c>
      <c r="C41" s="3" t="s">
        <v>4</v>
      </c>
      <c r="D41" s="139" t="s">
        <v>719</v>
      </c>
      <c r="E41" s="7" t="s">
        <v>484</v>
      </c>
      <c r="F41" s="5" t="s">
        <v>17</v>
      </c>
      <c r="G41" s="87" t="s">
        <v>474</v>
      </c>
      <c r="H41" s="81">
        <v>87</v>
      </c>
      <c r="I41" s="91" t="s">
        <v>472</v>
      </c>
      <c r="J41" s="81">
        <v>0</v>
      </c>
      <c r="K41" s="91" t="s">
        <v>472</v>
      </c>
      <c r="L41" s="81">
        <v>0</v>
      </c>
      <c r="M41" s="91" t="s">
        <v>472</v>
      </c>
      <c r="N41" s="81">
        <v>0</v>
      </c>
      <c r="O41" s="91" t="s">
        <v>472</v>
      </c>
      <c r="P41" s="81">
        <v>0</v>
      </c>
      <c r="Q41" s="46"/>
      <c r="R41" s="45">
        <v>0</v>
      </c>
      <c r="S41" s="44">
        <v>0</v>
      </c>
      <c r="T41" s="12">
        <f>ROUND(IF(S41&gt;0,(((MAX($S$4:$S$82)-S41+1)/(MAX($S$4:$S$82)))*1000),0),0)</f>
        <v>0</v>
      </c>
      <c r="U41" s="44">
        <v>60.5</v>
      </c>
      <c r="V41" s="12">
        <f>ROUND(IF(U41&gt;0,(((MAX($U$4:$U$80)-U41+1)/(MAX($U$4:$U$80)))*1000),0),0)</f>
        <v>370</v>
      </c>
      <c r="W41" s="99">
        <f t="shared" si="12"/>
        <v>21.75</v>
      </c>
      <c r="X41" s="16"/>
      <c r="Y41" s="98">
        <f t="shared" si="13"/>
        <v>21.75</v>
      </c>
      <c r="Z41" s="71"/>
      <c r="AA41" s="94" t="str">
        <f t="shared" si="14"/>
        <v>NE</v>
      </c>
      <c r="AB41" s="96"/>
      <c r="AC41" s="96"/>
      <c r="AD41" s="96">
        <v>0</v>
      </c>
      <c r="AE41" s="81"/>
      <c r="AF41" s="95">
        <f t="shared" si="15"/>
        <v>0</v>
      </c>
      <c r="AG41" s="56"/>
      <c r="AH41" s="65"/>
      <c r="AI41" s="56"/>
      <c r="AJ41" s="53"/>
      <c r="AK41" s="66"/>
      <c r="AL41" s="66"/>
    </row>
    <row r="42" spans="1:38" ht="14.25" customHeight="1">
      <c r="A42" s="44">
        <v>39</v>
      </c>
      <c r="B42" s="10" t="s">
        <v>591</v>
      </c>
      <c r="C42" s="10" t="s">
        <v>34</v>
      </c>
      <c r="D42" s="9"/>
      <c r="E42" s="15" t="s">
        <v>596</v>
      </c>
      <c r="F42" s="15" t="s">
        <v>599</v>
      </c>
      <c r="G42" s="9">
        <v>0</v>
      </c>
      <c r="H42" s="81">
        <v>0</v>
      </c>
      <c r="I42" s="9">
        <v>0</v>
      </c>
      <c r="J42" s="81">
        <v>0</v>
      </c>
      <c r="K42" s="9">
        <v>15</v>
      </c>
      <c r="L42" s="116">
        <v>86</v>
      </c>
      <c r="M42" s="9">
        <v>0</v>
      </c>
      <c r="N42" s="116">
        <v>0</v>
      </c>
      <c r="O42" s="114">
        <v>0</v>
      </c>
      <c r="P42" s="116">
        <v>0</v>
      </c>
      <c r="Q42" s="13"/>
      <c r="R42" s="115"/>
      <c r="S42" s="9"/>
      <c r="T42" s="16"/>
      <c r="U42" s="16"/>
      <c r="V42" s="16"/>
      <c r="W42" s="99">
        <f t="shared" si="12"/>
        <v>21.5</v>
      </c>
      <c r="X42" s="16">
        <f>W42+MAX(R42,T42,V42)+0</f>
        <v>21.5</v>
      </c>
      <c r="Y42" s="98">
        <f t="shared" si="13"/>
        <v>21.5</v>
      </c>
      <c r="Z42" s="71"/>
      <c r="AA42" s="94" t="str">
        <f t="shared" si="14"/>
        <v>NE</v>
      </c>
      <c r="AB42" s="96"/>
      <c r="AC42" s="96"/>
      <c r="AD42" s="96">
        <v>0</v>
      </c>
      <c r="AE42" s="81"/>
      <c r="AF42" s="95">
        <f t="shared" si="15"/>
        <v>0</v>
      </c>
      <c r="AG42" s="56"/>
      <c r="AH42" s="65"/>
      <c r="AI42" s="56"/>
      <c r="AJ42" s="53"/>
      <c r="AK42" s="66"/>
      <c r="AL42" s="66"/>
    </row>
    <row r="43" spans="1:38" ht="14.25" customHeight="1">
      <c r="A43" s="78">
        <v>40</v>
      </c>
      <c r="B43" s="13" t="s">
        <v>516</v>
      </c>
      <c r="C43" s="10" t="s">
        <v>514</v>
      </c>
      <c r="D43" s="9" t="s">
        <v>454</v>
      </c>
      <c r="E43" s="15" t="s">
        <v>510</v>
      </c>
      <c r="F43" s="15" t="s">
        <v>512</v>
      </c>
      <c r="G43" s="87" t="s">
        <v>487</v>
      </c>
      <c r="H43" s="81">
        <v>84</v>
      </c>
      <c r="I43" s="91" t="s">
        <v>472</v>
      </c>
      <c r="J43" s="81">
        <v>0</v>
      </c>
      <c r="K43" s="91" t="s">
        <v>472</v>
      </c>
      <c r="L43" s="81">
        <v>0</v>
      </c>
      <c r="M43" s="91" t="s">
        <v>472</v>
      </c>
      <c r="N43" s="81">
        <v>0</v>
      </c>
      <c r="O43" s="91" t="s">
        <v>472</v>
      </c>
      <c r="P43" s="81">
        <v>0</v>
      </c>
      <c r="Q43" s="46"/>
      <c r="R43" s="45">
        <v>0</v>
      </c>
      <c r="S43" s="44">
        <v>0</v>
      </c>
      <c r="T43" s="12">
        <f>ROUND(IF(S43&gt;0,(((MAX($S$4:$S$82)-S43+1)/(MAX($S$4:$S$82)))*1000),0),0)</f>
        <v>0</v>
      </c>
      <c r="U43" s="44">
        <v>67.5</v>
      </c>
      <c r="V43" s="12">
        <f>ROUND(IF(U43&gt;0,(((MAX($U$4:$U$80)-U43+1)/(MAX($U$4:$U$80)))*1000),0),0)</f>
        <v>296</v>
      </c>
      <c r="W43" s="99">
        <f t="shared" si="12"/>
        <v>21</v>
      </c>
      <c r="X43" s="16">
        <f>W43+MAX(R43,T43,V43)+0</f>
        <v>317</v>
      </c>
      <c r="Y43" s="98">
        <f t="shared" si="13"/>
        <v>21</v>
      </c>
      <c r="Z43" s="71"/>
      <c r="AA43" s="94" t="str">
        <f t="shared" si="14"/>
        <v>NE</v>
      </c>
      <c r="AB43" s="96"/>
      <c r="AC43" s="96"/>
      <c r="AD43" s="96">
        <v>0</v>
      </c>
      <c r="AE43" s="81"/>
      <c r="AF43" s="95">
        <f t="shared" si="15"/>
        <v>0</v>
      </c>
      <c r="AG43" s="56"/>
      <c r="AH43" s="65"/>
      <c r="AI43" s="56"/>
      <c r="AJ43" s="53"/>
      <c r="AK43" s="66"/>
      <c r="AL43" s="66"/>
    </row>
    <row r="44" spans="1:38" ht="14.25" customHeight="1">
      <c r="A44" s="78">
        <v>41</v>
      </c>
      <c r="B44" s="10" t="s">
        <v>592</v>
      </c>
      <c r="C44" s="10" t="s">
        <v>593</v>
      </c>
      <c r="D44" s="9"/>
      <c r="E44" s="15" t="s">
        <v>597</v>
      </c>
      <c r="F44" s="15" t="s">
        <v>600</v>
      </c>
      <c r="G44" s="9">
        <v>0</v>
      </c>
      <c r="H44" s="81">
        <v>0</v>
      </c>
      <c r="I44" s="9">
        <v>0</v>
      </c>
      <c r="J44" s="81">
        <v>0</v>
      </c>
      <c r="K44" s="9">
        <v>16</v>
      </c>
      <c r="L44" s="116">
        <v>83.67</v>
      </c>
      <c r="M44" s="9">
        <v>0</v>
      </c>
      <c r="N44" s="116">
        <v>0</v>
      </c>
      <c r="O44" s="114">
        <v>0</v>
      </c>
      <c r="P44" s="116">
        <v>0</v>
      </c>
      <c r="Q44" s="13"/>
      <c r="R44" s="115"/>
      <c r="S44" s="9"/>
      <c r="T44" s="16"/>
      <c r="U44" s="114"/>
      <c r="V44" s="16"/>
      <c r="W44" s="99">
        <f t="shared" si="12"/>
        <v>20.9175</v>
      </c>
      <c r="X44" s="16">
        <f>W44+MAX(R44,T44,V44)+0</f>
        <v>20.9175</v>
      </c>
      <c r="Y44" s="98">
        <f t="shared" si="13"/>
        <v>20.9175</v>
      </c>
      <c r="AA44" s="94" t="str">
        <f t="shared" si="14"/>
        <v>NE</v>
      </c>
      <c r="AB44" s="96"/>
      <c r="AC44" s="96"/>
      <c r="AD44" s="96">
        <v>0</v>
      </c>
      <c r="AE44" s="81"/>
      <c r="AF44" s="95">
        <f t="shared" si="15"/>
        <v>0</v>
      </c>
      <c r="AG44" s="56"/>
      <c r="AH44" s="65"/>
      <c r="AI44" s="56"/>
      <c r="AJ44" s="53"/>
      <c r="AK44" s="66"/>
      <c r="AL44" s="66"/>
    </row>
    <row r="45" spans="1:38" ht="14.25" customHeight="1">
      <c r="A45" s="44">
        <v>42</v>
      </c>
      <c r="B45" s="7" t="s">
        <v>506</v>
      </c>
      <c r="C45" s="7" t="s">
        <v>507</v>
      </c>
      <c r="D45" s="140" t="s">
        <v>721</v>
      </c>
      <c r="E45" s="7" t="s">
        <v>423</v>
      </c>
      <c r="F45" s="7" t="s">
        <v>508</v>
      </c>
      <c r="G45" s="87" t="s">
        <v>485</v>
      </c>
      <c r="H45" s="81">
        <v>82.67</v>
      </c>
      <c r="I45" s="91" t="s">
        <v>472</v>
      </c>
      <c r="J45" s="81">
        <v>0</v>
      </c>
      <c r="K45" s="91" t="s">
        <v>472</v>
      </c>
      <c r="L45" s="81">
        <v>0</v>
      </c>
      <c r="M45" s="91" t="s">
        <v>472</v>
      </c>
      <c r="N45" s="81">
        <v>0</v>
      </c>
      <c r="O45" s="91" t="s">
        <v>472</v>
      </c>
      <c r="P45" s="81">
        <v>0</v>
      </c>
      <c r="Q45" s="46"/>
      <c r="R45" s="45">
        <v>0</v>
      </c>
      <c r="S45" s="44">
        <v>0</v>
      </c>
      <c r="T45" s="12">
        <f>ROUND(IF(S45&gt;0,(((MAX($S$4:$S$82)-S45+1)/(MAX($S$4:$S$82)))*1000),0),0)</f>
        <v>0</v>
      </c>
      <c r="U45" s="44">
        <v>74.5</v>
      </c>
      <c r="V45" s="12">
        <f>ROUND(IF(U45&gt;0,(((MAX($U$4:$U$80)-U45+1)/(MAX($U$4:$U$80)))*1000),0),0)</f>
        <v>222</v>
      </c>
      <c r="W45" s="99">
        <f t="shared" si="12"/>
        <v>20.6675</v>
      </c>
      <c r="X45" s="16">
        <f>W45+MAX(R45,T45,V45)+0</f>
        <v>242.6675</v>
      </c>
      <c r="Y45" s="98">
        <f t="shared" si="13"/>
        <v>20.6675</v>
      </c>
      <c r="AA45" s="94" t="str">
        <f t="shared" si="14"/>
        <v>NE</v>
      </c>
      <c r="AB45" s="96"/>
      <c r="AC45" s="96"/>
      <c r="AD45" s="96">
        <v>0</v>
      </c>
      <c r="AE45" s="81"/>
      <c r="AF45" s="95">
        <f t="shared" si="15"/>
        <v>0</v>
      </c>
      <c r="AG45" s="56"/>
      <c r="AH45" s="65"/>
      <c r="AI45" s="56"/>
      <c r="AJ45" s="53"/>
      <c r="AK45" s="66"/>
      <c r="AL45" s="66"/>
    </row>
    <row r="46" spans="1:38" ht="14.25" customHeight="1">
      <c r="A46" s="78">
        <v>44</v>
      </c>
      <c r="B46" s="10" t="s">
        <v>594</v>
      </c>
      <c r="C46" s="10" t="s">
        <v>202</v>
      </c>
      <c r="D46" s="9"/>
      <c r="E46" s="15" t="s">
        <v>596</v>
      </c>
      <c r="F46" s="10" t="s">
        <v>107</v>
      </c>
      <c r="G46" s="9">
        <v>0</v>
      </c>
      <c r="H46" s="81">
        <v>0</v>
      </c>
      <c r="I46" s="9">
        <v>0</v>
      </c>
      <c r="J46" s="81">
        <v>0</v>
      </c>
      <c r="K46" s="9">
        <v>18</v>
      </c>
      <c r="L46" s="116">
        <v>82</v>
      </c>
      <c r="M46" s="9">
        <v>0</v>
      </c>
      <c r="N46" s="116">
        <v>0</v>
      </c>
      <c r="O46" s="114">
        <v>0</v>
      </c>
      <c r="P46" s="116">
        <v>0</v>
      </c>
      <c r="Q46" s="13"/>
      <c r="R46" s="115"/>
      <c r="S46" s="9"/>
      <c r="T46" s="16"/>
      <c r="U46" s="114"/>
      <c r="V46" s="16"/>
      <c r="W46" s="99">
        <f t="shared" si="12"/>
        <v>20.5</v>
      </c>
      <c r="X46" s="16">
        <f>W46+MAX(R46,T46,V46)+0</f>
        <v>20.5</v>
      </c>
      <c r="Y46" s="98">
        <f t="shared" si="13"/>
        <v>20.5</v>
      </c>
      <c r="AA46" s="94" t="str">
        <f t="shared" si="14"/>
        <v>NE</v>
      </c>
      <c r="AB46" s="96"/>
      <c r="AC46" s="96"/>
      <c r="AD46" s="96">
        <v>0</v>
      </c>
      <c r="AE46" s="81"/>
      <c r="AF46" s="95">
        <f t="shared" si="15"/>
        <v>0</v>
      </c>
      <c r="AG46" s="56"/>
      <c r="AH46" s="65"/>
      <c r="AI46" s="56"/>
      <c r="AJ46" s="53"/>
      <c r="AK46" s="66"/>
      <c r="AL46" s="66"/>
    </row>
    <row r="47" spans="1:38" ht="14.25" customHeight="1">
      <c r="A47" s="78">
        <v>45</v>
      </c>
      <c r="B47" s="7" t="s">
        <v>541</v>
      </c>
      <c r="C47" s="7" t="s">
        <v>542</v>
      </c>
      <c r="D47" s="140"/>
      <c r="E47" s="14" t="s">
        <v>73</v>
      </c>
      <c r="F47" s="7" t="s">
        <v>543</v>
      </c>
      <c r="G47" s="87" t="s">
        <v>472</v>
      </c>
      <c r="H47" s="81">
        <v>0</v>
      </c>
      <c r="I47" s="91" t="s">
        <v>502</v>
      </c>
      <c r="J47" s="81">
        <v>75</v>
      </c>
      <c r="K47" s="91" t="s">
        <v>472</v>
      </c>
      <c r="L47" s="81">
        <v>0</v>
      </c>
      <c r="M47" s="91" t="s">
        <v>472</v>
      </c>
      <c r="N47" s="81">
        <v>0</v>
      </c>
      <c r="O47" s="91" t="s">
        <v>472</v>
      </c>
      <c r="P47" s="81">
        <v>0</v>
      </c>
      <c r="Q47" s="46"/>
      <c r="R47" s="45"/>
      <c r="S47" s="44"/>
      <c r="T47" s="12"/>
      <c r="U47" s="44"/>
      <c r="V47" s="12"/>
      <c r="W47" s="99">
        <f t="shared" si="12"/>
        <v>18.75</v>
      </c>
      <c r="X47" s="16"/>
      <c r="Y47" s="98">
        <f t="shared" si="13"/>
        <v>18.75</v>
      </c>
      <c r="AA47" s="94" t="str">
        <f t="shared" si="14"/>
        <v>NE</v>
      </c>
      <c r="AB47" s="96"/>
      <c r="AC47" s="96"/>
      <c r="AD47" s="96">
        <v>0</v>
      </c>
      <c r="AE47" s="81"/>
      <c r="AF47" s="95">
        <f t="shared" si="15"/>
        <v>0</v>
      </c>
      <c r="AG47" s="56"/>
      <c r="AH47" s="65"/>
      <c r="AI47" s="56"/>
      <c r="AJ47" s="53"/>
      <c r="AK47" s="66"/>
      <c r="AL47" s="66"/>
    </row>
    <row r="48" spans="1:38" ht="14.25" customHeight="1" hidden="1">
      <c r="A48" s="44">
        <v>46</v>
      </c>
      <c r="B48" s="7" t="s">
        <v>27</v>
      </c>
      <c r="C48" s="7" t="s">
        <v>28</v>
      </c>
      <c r="D48" s="140" t="s">
        <v>722</v>
      </c>
      <c r="E48" s="7" t="s">
        <v>12</v>
      </c>
      <c r="F48" s="7" t="s">
        <v>29</v>
      </c>
      <c r="G48" s="87" t="s">
        <v>472</v>
      </c>
      <c r="H48" s="81">
        <v>0</v>
      </c>
      <c r="I48" s="91" t="s">
        <v>472</v>
      </c>
      <c r="J48" s="81">
        <v>0</v>
      </c>
      <c r="K48" s="91" t="s">
        <v>472</v>
      </c>
      <c r="L48" s="81">
        <v>0</v>
      </c>
      <c r="M48" s="91" t="s">
        <v>472</v>
      </c>
      <c r="N48" s="81">
        <v>0</v>
      </c>
      <c r="O48" s="91" t="s">
        <v>472</v>
      </c>
      <c r="P48" s="81">
        <v>0</v>
      </c>
      <c r="Q48" s="46"/>
      <c r="R48" s="45">
        <v>0</v>
      </c>
      <c r="S48" s="44">
        <v>0</v>
      </c>
      <c r="T48" s="12">
        <f aca="true" t="shared" si="16" ref="T48:T61">ROUND(IF(S48&gt;0,(((MAX($S$4:$S$82)-S48+1)/(MAX($S$4:$S$82)))*1000),0),0)</f>
        <v>0</v>
      </c>
      <c r="U48" s="44">
        <v>63.5</v>
      </c>
      <c r="V48" s="12">
        <f aca="true" t="shared" si="17" ref="V48:V61">ROUND(IF(U48&gt;0,(((MAX($U$4:$U$80)-U48+1)/(MAX($U$4:$U$80)))*1000),0),0)</f>
        <v>339</v>
      </c>
      <c r="W48" s="99">
        <f t="shared" si="12"/>
        <v>0</v>
      </c>
      <c r="X48" s="16">
        <f aca="true" t="shared" si="18" ref="X48:X61">W48+MAX(R48,T48,V48)+0</f>
        <v>339</v>
      </c>
      <c r="Y48" s="98">
        <f t="shared" si="13"/>
        <v>0</v>
      </c>
      <c r="Z48" s="71"/>
      <c r="AA48" s="94" t="str">
        <f t="shared" si="14"/>
        <v>NE</v>
      </c>
      <c r="AB48" s="96"/>
      <c r="AC48" s="96"/>
      <c r="AD48" s="96">
        <v>0</v>
      </c>
      <c r="AE48" s="81"/>
      <c r="AF48" s="95">
        <f t="shared" si="15"/>
        <v>0</v>
      </c>
      <c r="AG48" s="56"/>
      <c r="AH48" s="65"/>
      <c r="AI48" s="56"/>
      <c r="AJ48" s="53"/>
      <c r="AK48" s="66"/>
      <c r="AL48" s="66"/>
    </row>
    <row r="49" spans="1:38" ht="14.25" customHeight="1" hidden="1">
      <c r="A49" s="44">
        <v>47</v>
      </c>
      <c r="B49" s="10" t="s">
        <v>219</v>
      </c>
      <c r="C49" s="10" t="s">
        <v>103</v>
      </c>
      <c r="D49" s="9" t="s">
        <v>658</v>
      </c>
      <c r="E49" s="14" t="s">
        <v>73</v>
      </c>
      <c r="F49" s="15" t="s">
        <v>277</v>
      </c>
      <c r="G49" s="87" t="s">
        <v>472</v>
      </c>
      <c r="H49" s="81">
        <v>0</v>
      </c>
      <c r="I49" s="91" t="s">
        <v>472</v>
      </c>
      <c r="J49" s="81">
        <v>0</v>
      </c>
      <c r="K49" s="91" t="s">
        <v>472</v>
      </c>
      <c r="L49" s="81">
        <v>0</v>
      </c>
      <c r="M49" s="91" t="s">
        <v>472</v>
      </c>
      <c r="N49" s="81">
        <v>0</v>
      </c>
      <c r="O49" s="91" t="s">
        <v>472</v>
      </c>
      <c r="P49" s="81">
        <v>0</v>
      </c>
      <c r="Q49" s="46"/>
      <c r="R49" s="45">
        <v>0</v>
      </c>
      <c r="S49" s="44">
        <v>0</v>
      </c>
      <c r="T49" s="12">
        <f t="shared" si="16"/>
        <v>0</v>
      </c>
      <c r="U49" s="44">
        <v>83.5</v>
      </c>
      <c r="V49" s="12">
        <f t="shared" si="17"/>
        <v>127</v>
      </c>
      <c r="W49" s="99">
        <f t="shared" si="12"/>
        <v>0</v>
      </c>
      <c r="X49" s="16">
        <f t="shared" si="18"/>
        <v>127</v>
      </c>
      <c r="Y49" s="98">
        <f t="shared" si="13"/>
        <v>0</v>
      </c>
      <c r="Z49" s="71"/>
      <c r="AA49" s="94" t="str">
        <f t="shared" si="14"/>
        <v>NE</v>
      </c>
      <c r="AB49" s="96"/>
      <c r="AC49" s="96"/>
      <c r="AD49" s="96">
        <v>0</v>
      </c>
      <c r="AE49" s="81"/>
      <c r="AF49" s="95">
        <f t="shared" si="15"/>
        <v>0</v>
      </c>
      <c r="AG49" s="56"/>
      <c r="AH49" s="65"/>
      <c r="AI49" s="56"/>
      <c r="AJ49" s="53"/>
      <c r="AK49" s="66"/>
      <c r="AL49" s="66"/>
    </row>
    <row r="50" spans="1:38" ht="14.25" customHeight="1" hidden="1">
      <c r="A50" s="78">
        <v>48</v>
      </c>
      <c r="B50" s="10" t="s">
        <v>338</v>
      </c>
      <c r="C50" s="10" t="s">
        <v>187</v>
      </c>
      <c r="D50" s="9" t="s">
        <v>723</v>
      </c>
      <c r="E50" s="7" t="s">
        <v>25</v>
      </c>
      <c r="F50" s="10" t="s">
        <v>339</v>
      </c>
      <c r="G50" s="87" t="s">
        <v>472</v>
      </c>
      <c r="H50" s="81">
        <v>0</v>
      </c>
      <c r="I50" s="91" t="s">
        <v>472</v>
      </c>
      <c r="J50" s="81">
        <v>0</v>
      </c>
      <c r="K50" s="91" t="s">
        <v>472</v>
      </c>
      <c r="L50" s="81">
        <v>0</v>
      </c>
      <c r="M50" s="91" t="s">
        <v>472</v>
      </c>
      <c r="N50" s="81">
        <v>0</v>
      </c>
      <c r="O50" s="91" t="s">
        <v>472</v>
      </c>
      <c r="P50" s="81">
        <v>0</v>
      </c>
      <c r="Q50" s="46"/>
      <c r="R50" s="45">
        <v>0</v>
      </c>
      <c r="S50" s="44">
        <v>0</v>
      </c>
      <c r="T50" s="12">
        <f t="shared" si="16"/>
        <v>0</v>
      </c>
      <c r="U50" s="44">
        <v>70.5</v>
      </c>
      <c r="V50" s="12">
        <f t="shared" si="17"/>
        <v>265</v>
      </c>
      <c r="W50" s="99">
        <f t="shared" si="12"/>
        <v>0</v>
      </c>
      <c r="X50" s="16">
        <f t="shared" si="18"/>
        <v>265</v>
      </c>
      <c r="Y50" s="98">
        <f t="shared" si="13"/>
        <v>0</v>
      </c>
      <c r="Z50" s="71"/>
      <c r="AA50" s="94" t="str">
        <f t="shared" si="14"/>
        <v>NE</v>
      </c>
      <c r="AB50" s="96"/>
      <c r="AC50" s="96"/>
      <c r="AD50" s="96">
        <v>0</v>
      </c>
      <c r="AE50" s="81"/>
      <c r="AF50" s="95">
        <f t="shared" si="15"/>
        <v>0</v>
      </c>
      <c r="AG50" s="56"/>
      <c r="AH50" s="65"/>
      <c r="AI50" s="56"/>
      <c r="AJ50" s="53"/>
      <c r="AK50" s="66"/>
      <c r="AL50" s="66"/>
    </row>
    <row r="51" spans="1:38" ht="14.25" customHeight="1" hidden="1">
      <c r="A51" s="78">
        <v>49</v>
      </c>
      <c r="B51" s="13" t="s">
        <v>88</v>
      </c>
      <c r="C51" s="10" t="s">
        <v>89</v>
      </c>
      <c r="D51" s="9"/>
      <c r="E51" s="7" t="s">
        <v>2</v>
      </c>
      <c r="F51" s="15" t="s">
        <v>49</v>
      </c>
      <c r="G51" s="87" t="s">
        <v>472</v>
      </c>
      <c r="H51" s="81">
        <v>0</v>
      </c>
      <c r="I51" s="91" t="s">
        <v>472</v>
      </c>
      <c r="J51" s="81">
        <v>0</v>
      </c>
      <c r="K51" s="91" t="s">
        <v>472</v>
      </c>
      <c r="L51" s="81">
        <v>0</v>
      </c>
      <c r="M51" s="91" t="s">
        <v>472</v>
      </c>
      <c r="N51" s="81">
        <v>0</v>
      </c>
      <c r="O51" s="91" t="s">
        <v>472</v>
      </c>
      <c r="P51" s="81">
        <v>0</v>
      </c>
      <c r="Q51" s="46"/>
      <c r="R51" s="45">
        <v>0</v>
      </c>
      <c r="S51" s="44">
        <v>0</v>
      </c>
      <c r="T51" s="12">
        <f t="shared" si="16"/>
        <v>0</v>
      </c>
      <c r="U51" s="44">
        <v>94.5</v>
      </c>
      <c r="V51" s="12">
        <f t="shared" si="17"/>
        <v>11</v>
      </c>
      <c r="W51" s="99">
        <f t="shared" si="12"/>
        <v>0</v>
      </c>
      <c r="X51" s="16">
        <f t="shared" si="18"/>
        <v>11</v>
      </c>
      <c r="Y51" s="98">
        <f t="shared" si="13"/>
        <v>0</v>
      </c>
      <c r="Z51" s="71"/>
      <c r="AA51" s="94" t="str">
        <f t="shared" si="14"/>
        <v>NE</v>
      </c>
      <c r="AB51" s="96"/>
      <c r="AC51" s="96"/>
      <c r="AD51" s="96">
        <v>0</v>
      </c>
      <c r="AE51" s="81"/>
      <c r="AF51" s="95">
        <f t="shared" si="15"/>
        <v>0</v>
      </c>
      <c r="AG51" s="56"/>
      <c r="AH51" s="65"/>
      <c r="AI51" s="56"/>
      <c r="AJ51" s="53"/>
      <c r="AK51" s="66"/>
      <c r="AL51" s="66"/>
    </row>
    <row r="52" spans="1:32" ht="14.25" customHeight="1" hidden="1">
      <c r="A52" s="44">
        <v>50</v>
      </c>
      <c r="B52" s="10" t="s">
        <v>94</v>
      </c>
      <c r="C52" s="10" t="s">
        <v>66</v>
      </c>
      <c r="D52" s="9" t="s">
        <v>724</v>
      </c>
      <c r="E52" s="7" t="s">
        <v>2</v>
      </c>
      <c r="F52" s="10" t="s">
        <v>49</v>
      </c>
      <c r="G52" s="87" t="s">
        <v>472</v>
      </c>
      <c r="H52" s="81">
        <v>0</v>
      </c>
      <c r="I52" s="91" t="s">
        <v>472</v>
      </c>
      <c r="J52" s="81">
        <v>0</v>
      </c>
      <c r="K52" s="91" t="s">
        <v>472</v>
      </c>
      <c r="L52" s="81">
        <v>0</v>
      </c>
      <c r="M52" s="91" t="s">
        <v>472</v>
      </c>
      <c r="N52" s="81">
        <v>0</v>
      </c>
      <c r="O52" s="91" t="s">
        <v>472</v>
      </c>
      <c r="P52" s="81">
        <v>0</v>
      </c>
      <c r="Q52" s="46"/>
      <c r="R52" s="45">
        <v>0</v>
      </c>
      <c r="S52" s="44">
        <v>0</v>
      </c>
      <c r="T52" s="12">
        <f t="shared" si="16"/>
        <v>0</v>
      </c>
      <c r="U52" s="44">
        <v>77.5</v>
      </c>
      <c r="V52" s="12">
        <f t="shared" si="17"/>
        <v>190</v>
      </c>
      <c r="W52" s="99">
        <f t="shared" si="12"/>
        <v>0</v>
      </c>
      <c r="X52" s="16">
        <f t="shared" si="18"/>
        <v>190</v>
      </c>
      <c r="Y52" s="98">
        <f t="shared" si="13"/>
        <v>0</v>
      </c>
      <c r="Z52" s="71"/>
      <c r="AA52" s="94" t="str">
        <f t="shared" si="14"/>
        <v>NE</v>
      </c>
      <c r="AB52" s="96"/>
      <c r="AC52" s="96"/>
      <c r="AD52" s="96">
        <v>0</v>
      </c>
      <c r="AE52" s="81"/>
      <c r="AF52" s="95">
        <f t="shared" si="15"/>
        <v>0</v>
      </c>
    </row>
    <row r="53" spans="1:32" ht="14.25" customHeight="1" hidden="1">
      <c r="A53" s="44">
        <v>51</v>
      </c>
      <c r="B53" s="7" t="s">
        <v>10</v>
      </c>
      <c r="C53" s="7" t="s">
        <v>11</v>
      </c>
      <c r="D53" s="140" t="s">
        <v>725</v>
      </c>
      <c r="E53" s="7" t="s">
        <v>12</v>
      </c>
      <c r="F53" s="2" t="s">
        <v>550</v>
      </c>
      <c r="G53" s="87" t="s">
        <v>472</v>
      </c>
      <c r="H53" s="81">
        <v>0</v>
      </c>
      <c r="I53" s="91" t="s">
        <v>472</v>
      </c>
      <c r="J53" s="81">
        <v>0</v>
      </c>
      <c r="K53" s="91" t="s">
        <v>472</v>
      </c>
      <c r="L53" s="81">
        <v>0</v>
      </c>
      <c r="M53" s="91" t="s">
        <v>472</v>
      </c>
      <c r="N53" s="81">
        <v>0</v>
      </c>
      <c r="O53" s="91" t="s">
        <v>472</v>
      </c>
      <c r="P53" s="81">
        <v>0</v>
      </c>
      <c r="Q53" s="46"/>
      <c r="R53" s="45">
        <v>0</v>
      </c>
      <c r="S53" s="44">
        <v>0</v>
      </c>
      <c r="T53" s="12">
        <f t="shared" si="16"/>
        <v>0</v>
      </c>
      <c r="U53" s="44">
        <v>65.5</v>
      </c>
      <c r="V53" s="12">
        <f t="shared" si="17"/>
        <v>317</v>
      </c>
      <c r="W53" s="99">
        <f t="shared" si="12"/>
        <v>0</v>
      </c>
      <c r="X53" s="16">
        <f t="shared" si="18"/>
        <v>317</v>
      </c>
      <c r="Y53" s="98">
        <f t="shared" si="13"/>
        <v>46.665</v>
      </c>
      <c r="Z53" s="71"/>
      <c r="AA53" s="94" t="str">
        <f t="shared" si="14"/>
        <v>ANO</v>
      </c>
      <c r="AB53" s="96"/>
      <c r="AC53" s="96"/>
      <c r="AD53" s="96">
        <v>93.33</v>
      </c>
      <c r="AE53" s="81"/>
      <c r="AF53" s="95">
        <f t="shared" si="15"/>
        <v>93.33</v>
      </c>
    </row>
    <row r="54" spans="1:32" ht="14.25" customHeight="1" hidden="1">
      <c r="A54" s="78">
        <v>52</v>
      </c>
      <c r="B54" s="3" t="s">
        <v>71</v>
      </c>
      <c r="C54" s="10" t="s">
        <v>41</v>
      </c>
      <c r="D54" s="9" t="s">
        <v>726</v>
      </c>
      <c r="E54" s="14" t="s">
        <v>75</v>
      </c>
      <c r="F54" s="14" t="s">
        <v>17</v>
      </c>
      <c r="G54" s="87" t="s">
        <v>472</v>
      </c>
      <c r="H54" s="81">
        <v>0</v>
      </c>
      <c r="I54" s="91" t="s">
        <v>472</v>
      </c>
      <c r="J54" s="81">
        <v>0</v>
      </c>
      <c r="K54" s="91" t="s">
        <v>472</v>
      </c>
      <c r="L54" s="81">
        <v>0</v>
      </c>
      <c r="M54" s="91" t="s">
        <v>472</v>
      </c>
      <c r="N54" s="81">
        <v>0</v>
      </c>
      <c r="O54" s="91" t="s">
        <v>472</v>
      </c>
      <c r="P54" s="81">
        <v>0</v>
      </c>
      <c r="Q54" s="46"/>
      <c r="R54" s="45">
        <v>0</v>
      </c>
      <c r="S54" s="44">
        <v>0</v>
      </c>
      <c r="T54" s="12">
        <f t="shared" si="16"/>
        <v>0</v>
      </c>
      <c r="U54" s="44">
        <v>64.5</v>
      </c>
      <c r="V54" s="12">
        <f t="shared" si="17"/>
        <v>328</v>
      </c>
      <c r="W54" s="99">
        <f t="shared" si="12"/>
        <v>0</v>
      </c>
      <c r="X54" s="16">
        <f t="shared" si="18"/>
        <v>328</v>
      </c>
      <c r="Y54" s="98">
        <f t="shared" si="13"/>
        <v>50</v>
      </c>
      <c r="Z54" s="71"/>
      <c r="AA54" s="94" t="str">
        <f t="shared" si="14"/>
        <v>ANO</v>
      </c>
      <c r="AB54" s="96">
        <v>100</v>
      </c>
      <c r="AC54" s="96"/>
      <c r="AD54" s="96"/>
      <c r="AE54" s="81"/>
      <c r="AF54" s="95">
        <f t="shared" si="15"/>
        <v>100</v>
      </c>
    </row>
    <row r="55" spans="1:32" ht="14.25" customHeight="1" hidden="1">
      <c r="A55" s="78">
        <v>53</v>
      </c>
      <c r="B55" s="3" t="s">
        <v>71</v>
      </c>
      <c r="C55" s="10" t="s">
        <v>4</v>
      </c>
      <c r="D55" s="9" t="s">
        <v>653</v>
      </c>
      <c r="E55" s="14" t="s">
        <v>75</v>
      </c>
      <c r="F55" s="14" t="s">
        <v>341</v>
      </c>
      <c r="G55" s="87" t="s">
        <v>472</v>
      </c>
      <c r="H55" s="81">
        <v>0</v>
      </c>
      <c r="I55" s="91" t="s">
        <v>472</v>
      </c>
      <c r="J55" s="81">
        <v>0</v>
      </c>
      <c r="K55" s="91" t="s">
        <v>472</v>
      </c>
      <c r="L55" s="81">
        <v>0</v>
      </c>
      <c r="M55" s="91" t="s">
        <v>472</v>
      </c>
      <c r="N55" s="81">
        <v>0</v>
      </c>
      <c r="O55" s="91" t="s">
        <v>472</v>
      </c>
      <c r="P55" s="81">
        <v>0</v>
      </c>
      <c r="Q55" s="46"/>
      <c r="R55" s="45">
        <v>0</v>
      </c>
      <c r="S55" s="44">
        <v>0</v>
      </c>
      <c r="T55" s="12">
        <f t="shared" si="16"/>
        <v>0</v>
      </c>
      <c r="U55" s="44">
        <v>79.5</v>
      </c>
      <c r="V55" s="12">
        <f t="shared" si="17"/>
        <v>169</v>
      </c>
      <c r="W55" s="99">
        <f t="shared" si="12"/>
        <v>0</v>
      </c>
      <c r="X55" s="16">
        <f t="shared" si="18"/>
        <v>169</v>
      </c>
      <c r="Y55" s="98">
        <f t="shared" si="13"/>
        <v>0</v>
      </c>
      <c r="Z55" s="71"/>
      <c r="AA55" s="94" t="str">
        <f t="shared" si="14"/>
        <v>NE</v>
      </c>
      <c r="AB55" s="96"/>
      <c r="AC55" s="96"/>
      <c r="AD55" s="96">
        <v>0</v>
      </c>
      <c r="AE55" s="81"/>
      <c r="AF55" s="95">
        <f t="shared" si="15"/>
        <v>0</v>
      </c>
    </row>
    <row r="56" spans="1:32" ht="14.25" customHeight="1" hidden="1">
      <c r="A56" s="44">
        <v>54</v>
      </c>
      <c r="B56" s="7" t="s">
        <v>518</v>
      </c>
      <c r="C56" s="7" t="s">
        <v>187</v>
      </c>
      <c r="D56" s="140" t="s">
        <v>695</v>
      </c>
      <c r="E56" s="7" t="s">
        <v>549</v>
      </c>
      <c r="F56" s="7" t="s">
        <v>548</v>
      </c>
      <c r="G56" s="87" t="s">
        <v>472</v>
      </c>
      <c r="H56" s="81">
        <v>0</v>
      </c>
      <c r="I56" s="91" t="s">
        <v>472</v>
      </c>
      <c r="J56" s="81">
        <v>0</v>
      </c>
      <c r="K56" s="91" t="s">
        <v>472</v>
      </c>
      <c r="L56" s="81">
        <v>0</v>
      </c>
      <c r="M56" s="91" t="s">
        <v>472</v>
      </c>
      <c r="N56" s="81">
        <v>0</v>
      </c>
      <c r="O56" s="91" t="s">
        <v>472</v>
      </c>
      <c r="P56" s="81">
        <v>0</v>
      </c>
      <c r="Q56" s="46"/>
      <c r="R56" s="45">
        <v>0</v>
      </c>
      <c r="S56" s="44">
        <v>0</v>
      </c>
      <c r="T56" s="12">
        <f t="shared" si="16"/>
        <v>0</v>
      </c>
      <c r="U56" s="44">
        <v>76.5</v>
      </c>
      <c r="V56" s="12">
        <f t="shared" si="17"/>
        <v>201</v>
      </c>
      <c r="W56" s="99">
        <f t="shared" si="12"/>
        <v>0</v>
      </c>
      <c r="X56" s="16">
        <f t="shared" si="18"/>
        <v>201</v>
      </c>
      <c r="Y56" s="98">
        <f t="shared" si="13"/>
        <v>46</v>
      </c>
      <c r="Z56" s="71"/>
      <c r="AA56" s="94" t="str">
        <f t="shared" si="14"/>
        <v>ANO</v>
      </c>
      <c r="AB56" s="96">
        <v>92</v>
      </c>
      <c r="AC56" s="96"/>
      <c r="AD56" s="96"/>
      <c r="AE56" s="81"/>
      <c r="AF56" s="95">
        <f t="shared" si="15"/>
        <v>92</v>
      </c>
    </row>
    <row r="57" spans="1:32" ht="14.25" customHeight="1" hidden="1">
      <c r="A57" s="44">
        <v>55</v>
      </c>
      <c r="B57" s="10" t="s">
        <v>236</v>
      </c>
      <c r="C57" s="10" t="s">
        <v>34</v>
      </c>
      <c r="D57" s="9" t="s">
        <v>727</v>
      </c>
      <c r="E57" s="7" t="s">
        <v>12</v>
      </c>
      <c r="F57" s="10" t="s">
        <v>237</v>
      </c>
      <c r="G57" s="87" t="s">
        <v>472</v>
      </c>
      <c r="H57" s="81">
        <v>0</v>
      </c>
      <c r="I57" s="91" t="s">
        <v>472</v>
      </c>
      <c r="J57" s="81">
        <v>0</v>
      </c>
      <c r="K57" s="91" t="s">
        <v>472</v>
      </c>
      <c r="L57" s="81">
        <v>0</v>
      </c>
      <c r="M57" s="91" t="s">
        <v>472</v>
      </c>
      <c r="N57" s="81">
        <v>0</v>
      </c>
      <c r="O57" s="91" t="s">
        <v>472</v>
      </c>
      <c r="P57" s="81">
        <v>0</v>
      </c>
      <c r="Q57" s="46"/>
      <c r="R57" s="45">
        <v>0</v>
      </c>
      <c r="S57" s="44">
        <v>0</v>
      </c>
      <c r="T57" s="12">
        <f t="shared" si="16"/>
        <v>0</v>
      </c>
      <c r="U57" s="44">
        <v>92.5</v>
      </c>
      <c r="V57" s="12">
        <f t="shared" si="17"/>
        <v>32</v>
      </c>
      <c r="W57" s="99">
        <f t="shared" si="12"/>
        <v>0</v>
      </c>
      <c r="X57" s="16">
        <f t="shared" si="18"/>
        <v>32</v>
      </c>
      <c r="Y57" s="98">
        <f t="shared" si="13"/>
        <v>0</v>
      </c>
      <c r="Z57" s="71"/>
      <c r="AA57" s="94" t="str">
        <f t="shared" si="14"/>
        <v>NE</v>
      </c>
      <c r="AB57" s="96"/>
      <c r="AC57" s="96"/>
      <c r="AD57" s="96">
        <v>0</v>
      </c>
      <c r="AE57" s="81"/>
      <c r="AF57" s="95">
        <f t="shared" si="15"/>
        <v>0</v>
      </c>
    </row>
    <row r="58" spans="1:32" ht="14.25" customHeight="1" hidden="1">
      <c r="A58" s="78">
        <v>56</v>
      </c>
      <c r="B58" s="7" t="s">
        <v>72</v>
      </c>
      <c r="C58" s="10" t="s">
        <v>63</v>
      </c>
      <c r="D58" s="9" t="s">
        <v>646</v>
      </c>
      <c r="E58" s="14" t="s">
        <v>73</v>
      </c>
      <c r="F58" s="14" t="s">
        <v>63</v>
      </c>
      <c r="G58" s="87" t="s">
        <v>472</v>
      </c>
      <c r="H58" s="81">
        <v>0</v>
      </c>
      <c r="I58" s="91" t="s">
        <v>472</v>
      </c>
      <c r="J58" s="81">
        <v>0</v>
      </c>
      <c r="K58" s="91" t="s">
        <v>472</v>
      </c>
      <c r="L58" s="81">
        <v>0</v>
      </c>
      <c r="M58" s="91" t="s">
        <v>472</v>
      </c>
      <c r="N58" s="81">
        <v>0</v>
      </c>
      <c r="O58" s="91" t="s">
        <v>472</v>
      </c>
      <c r="P58" s="81">
        <v>0</v>
      </c>
      <c r="Q58" s="46"/>
      <c r="R58" s="45">
        <v>0</v>
      </c>
      <c r="S58" s="44">
        <v>0</v>
      </c>
      <c r="T58" s="12">
        <f t="shared" si="16"/>
        <v>0</v>
      </c>
      <c r="U58" s="44">
        <v>62.5</v>
      </c>
      <c r="V58" s="12">
        <f t="shared" si="17"/>
        <v>349</v>
      </c>
      <c r="W58" s="99">
        <f t="shared" si="12"/>
        <v>0</v>
      </c>
      <c r="X58" s="16">
        <f t="shared" si="18"/>
        <v>349</v>
      </c>
      <c r="Y58" s="98">
        <f t="shared" si="13"/>
        <v>0</v>
      </c>
      <c r="Z58" s="71"/>
      <c r="AA58" s="94" t="str">
        <f t="shared" si="14"/>
        <v>NE</v>
      </c>
      <c r="AB58" s="96"/>
      <c r="AC58" s="96"/>
      <c r="AD58" s="96">
        <v>0</v>
      </c>
      <c r="AE58" s="81"/>
      <c r="AF58" s="95">
        <f t="shared" si="15"/>
        <v>0</v>
      </c>
    </row>
    <row r="59" spans="1:32" ht="12.75" hidden="1">
      <c r="A59" s="78">
        <v>57</v>
      </c>
      <c r="B59" s="7" t="s">
        <v>55</v>
      </c>
      <c r="C59" s="7" t="s">
        <v>56</v>
      </c>
      <c r="D59" s="140"/>
      <c r="E59" s="7" t="s">
        <v>57</v>
      </c>
      <c r="F59" s="7" t="s">
        <v>58</v>
      </c>
      <c r="G59" s="87" t="s">
        <v>472</v>
      </c>
      <c r="H59" s="81">
        <v>0</v>
      </c>
      <c r="I59" s="91" t="s">
        <v>472</v>
      </c>
      <c r="J59" s="81">
        <v>0</v>
      </c>
      <c r="K59" s="91" t="s">
        <v>472</v>
      </c>
      <c r="L59" s="81">
        <v>0</v>
      </c>
      <c r="M59" s="91" t="s">
        <v>472</v>
      </c>
      <c r="N59" s="81">
        <v>0</v>
      </c>
      <c r="O59" s="91" t="s">
        <v>472</v>
      </c>
      <c r="P59" s="81">
        <v>0</v>
      </c>
      <c r="Q59" s="46"/>
      <c r="R59" s="45">
        <v>0</v>
      </c>
      <c r="S59" s="44">
        <v>0</v>
      </c>
      <c r="T59" s="12">
        <f t="shared" si="16"/>
        <v>0</v>
      </c>
      <c r="U59" s="44">
        <v>91.5</v>
      </c>
      <c r="V59" s="12">
        <f t="shared" si="17"/>
        <v>42</v>
      </c>
      <c r="W59" s="99">
        <f t="shared" si="12"/>
        <v>0</v>
      </c>
      <c r="X59" s="16">
        <f t="shared" si="18"/>
        <v>42</v>
      </c>
      <c r="Y59" s="98">
        <f t="shared" si="13"/>
        <v>0</v>
      </c>
      <c r="Z59" s="71"/>
      <c r="AA59" s="94" t="str">
        <f t="shared" si="14"/>
        <v>NE</v>
      </c>
      <c r="AB59" s="96"/>
      <c r="AC59" s="96"/>
      <c r="AD59" s="96">
        <v>0</v>
      </c>
      <c r="AE59" s="81"/>
      <c r="AF59" s="95">
        <f t="shared" si="15"/>
        <v>0</v>
      </c>
    </row>
    <row r="60" spans="1:32" ht="12.75" hidden="1">
      <c r="A60" s="78">
        <v>58</v>
      </c>
      <c r="B60" s="7" t="s">
        <v>764</v>
      </c>
      <c r="C60" s="7" t="s">
        <v>183</v>
      </c>
      <c r="D60" s="140" t="s">
        <v>763</v>
      </c>
      <c r="E60" s="15" t="s">
        <v>595</v>
      </c>
      <c r="F60" s="7" t="s">
        <v>277</v>
      </c>
      <c r="G60" s="87" t="s">
        <v>472</v>
      </c>
      <c r="H60" s="81">
        <v>0</v>
      </c>
      <c r="I60" s="91" t="s">
        <v>472</v>
      </c>
      <c r="J60" s="81">
        <v>0</v>
      </c>
      <c r="K60" s="91" t="s">
        <v>472</v>
      </c>
      <c r="L60" s="81">
        <v>0</v>
      </c>
      <c r="M60" s="91" t="s">
        <v>472</v>
      </c>
      <c r="N60" s="81">
        <v>0</v>
      </c>
      <c r="O60" s="91" t="s">
        <v>472</v>
      </c>
      <c r="P60" s="81">
        <v>0</v>
      </c>
      <c r="Q60" s="46"/>
      <c r="R60" s="45">
        <v>0</v>
      </c>
      <c r="S60" s="44">
        <v>0</v>
      </c>
      <c r="T60" s="12">
        <f t="shared" si="16"/>
        <v>0</v>
      </c>
      <c r="U60" s="44">
        <v>77.5</v>
      </c>
      <c r="V60" s="12">
        <f t="shared" si="17"/>
        <v>190</v>
      </c>
      <c r="W60" s="99">
        <f t="shared" si="12"/>
        <v>0</v>
      </c>
      <c r="X60" s="16">
        <f t="shared" si="18"/>
        <v>190</v>
      </c>
      <c r="Y60" s="98">
        <f t="shared" si="13"/>
        <v>0</v>
      </c>
      <c r="Z60" s="71"/>
      <c r="AA60" s="94" t="str">
        <f t="shared" si="14"/>
        <v>NE</v>
      </c>
      <c r="AB60" s="96"/>
      <c r="AC60" s="96"/>
      <c r="AD60" s="96">
        <v>0</v>
      </c>
      <c r="AE60" s="81"/>
      <c r="AF60" s="95">
        <f t="shared" si="15"/>
        <v>0</v>
      </c>
    </row>
    <row r="61" spans="1:32" ht="12.75" hidden="1">
      <c r="A61" s="78">
        <v>59</v>
      </c>
      <c r="B61" s="7" t="s">
        <v>23</v>
      </c>
      <c r="C61" s="7" t="s">
        <v>24</v>
      </c>
      <c r="D61" s="140" t="s">
        <v>730</v>
      </c>
      <c r="E61" s="7" t="s">
        <v>25</v>
      </c>
      <c r="F61" s="7" t="s">
        <v>26</v>
      </c>
      <c r="G61" s="87" t="s">
        <v>472</v>
      </c>
      <c r="H61" s="81">
        <v>0</v>
      </c>
      <c r="I61" s="91" t="s">
        <v>472</v>
      </c>
      <c r="J61" s="81">
        <v>0</v>
      </c>
      <c r="K61" s="91" t="s">
        <v>472</v>
      </c>
      <c r="L61" s="81">
        <v>0</v>
      </c>
      <c r="M61" s="91" t="s">
        <v>472</v>
      </c>
      <c r="N61" s="81">
        <v>0</v>
      </c>
      <c r="O61" s="91" t="s">
        <v>472</v>
      </c>
      <c r="P61" s="81">
        <v>0</v>
      </c>
      <c r="Q61" s="46"/>
      <c r="R61" s="45">
        <v>0</v>
      </c>
      <c r="S61" s="44">
        <v>0</v>
      </c>
      <c r="T61" s="12">
        <f t="shared" si="16"/>
        <v>0</v>
      </c>
      <c r="U61" s="44">
        <v>80.5</v>
      </c>
      <c r="V61" s="12">
        <f t="shared" si="17"/>
        <v>159</v>
      </c>
      <c r="W61" s="99">
        <f t="shared" si="12"/>
        <v>0</v>
      </c>
      <c r="X61" s="16">
        <f t="shared" si="18"/>
        <v>159</v>
      </c>
      <c r="Y61" s="98">
        <f t="shared" si="13"/>
        <v>47.335</v>
      </c>
      <c r="Z61" s="71"/>
      <c r="AA61" s="94" t="str">
        <f t="shared" si="14"/>
        <v>ANO</v>
      </c>
      <c r="AB61" s="96">
        <v>94.67</v>
      </c>
      <c r="AC61" s="96"/>
      <c r="AD61" s="96"/>
      <c r="AE61" s="81"/>
      <c r="AF61" s="95">
        <f t="shared" si="15"/>
        <v>94.67</v>
      </c>
    </row>
  </sheetData>
  <sheetProtection/>
  <mergeCells count="9">
    <mergeCell ref="AA2:AF2"/>
    <mergeCell ref="M3:N3"/>
    <mergeCell ref="G3:H3"/>
    <mergeCell ref="I3:J3"/>
    <mergeCell ref="K3:L3"/>
    <mergeCell ref="U3:V3"/>
    <mergeCell ref="O3:P3"/>
    <mergeCell ref="Q3:R3"/>
    <mergeCell ref="S3:T3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"/>
  <dimension ref="A1:AF79"/>
  <sheetViews>
    <sheetView zoomScale="90" zoomScaleNormal="90" workbookViewId="0" topLeftCell="A1">
      <selection activeCell="B30" sqref="B30"/>
    </sheetView>
  </sheetViews>
  <sheetFormatPr defaultColWidth="9.140625" defaultRowHeight="12.75"/>
  <cols>
    <col min="1" max="1" width="5.421875" style="6" customWidth="1"/>
    <col min="2" max="2" width="12.421875" style="8" customWidth="1"/>
    <col min="3" max="3" width="10.8515625" style="8" customWidth="1"/>
    <col min="4" max="4" width="8.28125" style="6" bestFit="1" customWidth="1"/>
    <col min="5" max="5" width="27.57421875" style="8" bestFit="1" customWidth="1"/>
    <col min="6" max="6" width="12.8515625" style="23" customWidth="1"/>
    <col min="7" max="7" width="5.00390625" style="6" customWidth="1"/>
    <col min="8" max="8" width="6.28125" style="6" customWidth="1"/>
    <col min="9" max="9" width="4.28125" style="6" customWidth="1"/>
    <col min="10" max="10" width="6.28125" style="17" customWidth="1"/>
    <col min="11" max="11" width="5.57421875" style="6" customWidth="1"/>
    <col min="12" max="12" width="6.28125" style="17" customWidth="1"/>
    <col min="13" max="13" width="4.57421875" style="6" customWidth="1"/>
    <col min="14" max="14" width="8.140625" style="17" customWidth="1"/>
    <col min="15" max="15" width="5.57421875" style="6" customWidth="1"/>
    <col min="16" max="16" width="7.00390625" style="17" customWidth="1"/>
    <col min="17" max="17" width="3.7109375" style="0" hidden="1" customWidth="1"/>
    <col min="18" max="18" width="6.28125" style="18" hidden="1" customWidth="1"/>
    <col min="19" max="19" width="3.7109375" style="6" hidden="1" customWidth="1"/>
    <col min="20" max="20" width="6.28125" style="17" hidden="1" customWidth="1"/>
    <col min="21" max="21" width="3.7109375" style="17" hidden="1" customWidth="1"/>
    <col min="22" max="22" width="8.00390625" style="17" hidden="1" customWidth="1"/>
    <col min="23" max="23" width="6.28125" style="17" customWidth="1"/>
    <col min="24" max="24" width="6.28125" style="17" hidden="1" customWidth="1"/>
    <col min="25" max="25" width="6.28125" style="0" customWidth="1"/>
    <col min="27" max="27" width="7.00390625" style="0" customWidth="1"/>
    <col min="28" max="29" width="6.28125" style="0" customWidth="1"/>
    <col min="30" max="30" width="6.8515625" style="0" customWidth="1"/>
    <col min="31" max="31" width="6.28125" style="0" customWidth="1"/>
    <col min="32" max="32" width="6.8515625" style="0" customWidth="1"/>
  </cols>
  <sheetData>
    <row r="1" spans="2:6" ht="23.25">
      <c r="B1" s="19" t="s">
        <v>93</v>
      </c>
      <c r="F1" s="50" t="s">
        <v>413</v>
      </c>
    </row>
    <row r="2" spans="27:32" ht="12.75">
      <c r="AA2" s="190" t="s">
        <v>565</v>
      </c>
      <c r="AB2" s="190"/>
      <c r="AC2" s="190"/>
      <c r="AD2" s="190"/>
      <c r="AE2" s="190"/>
      <c r="AF2" s="190"/>
    </row>
    <row r="3" spans="1:32" s="43" customFormat="1" ht="33.75" customHeight="1">
      <c r="A3" s="41" t="s">
        <v>87</v>
      </c>
      <c r="B3" s="41" t="s">
        <v>83</v>
      </c>
      <c r="C3" s="41" t="s">
        <v>84</v>
      </c>
      <c r="D3" s="41" t="s">
        <v>639</v>
      </c>
      <c r="E3" s="41" t="s">
        <v>85</v>
      </c>
      <c r="F3" s="41" t="s">
        <v>86</v>
      </c>
      <c r="G3" s="193" t="s">
        <v>76</v>
      </c>
      <c r="H3" s="193"/>
      <c r="I3" s="191" t="s">
        <v>77</v>
      </c>
      <c r="J3" s="192"/>
      <c r="K3" s="191" t="s">
        <v>412</v>
      </c>
      <c r="L3" s="192"/>
      <c r="M3" s="191" t="s">
        <v>77</v>
      </c>
      <c r="N3" s="192"/>
      <c r="O3" s="191" t="s">
        <v>78</v>
      </c>
      <c r="P3" s="192"/>
      <c r="Q3" s="194" t="s">
        <v>79</v>
      </c>
      <c r="R3" s="195"/>
      <c r="S3" s="193" t="s">
        <v>80</v>
      </c>
      <c r="T3" s="193"/>
      <c r="U3" s="191" t="s">
        <v>78</v>
      </c>
      <c r="V3" s="192"/>
      <c r="W3" s="42" t="s">
        <v>81</v>
      </c>
      <c r="X3" s="42" t="s">
        <v>82</v>
      </c>
      <c r="Y3" s="42" t="s">
        <v>82</v>
      </c>
      <c r="AA3" s="42" t="s">
        <v>564</v>
      </c>
      <c r="AB3" s="42" t="s">
        <v>544</v>
      </c>
      <c r="AC3" s="42" t="s">
        <v>545</v>
      </c>
      <c r="AD3" s="42" t="s">
        <v>546</v>
      </c>
      <c r="AE3" s="42" t="s">
        <v>547</v>
      </c>
      <c r="AF3" s="42" t="s">
        <v>551</v>
      </c>
    </row>
    <row r="4" spans="1:32" s="70" customFormat="1" ht="14.25" customHeight="1">
      <c r="A4" s="78">
        <v>1</v>
      </c>
      <c r="B4" s="147" t="s">
        <v>33</v>
      </c>
      <c r="C4" s="147" t="s">
        <v>34</v>
      </c>
      <c r="D4" s="148" t="s">
        <v>735</v>
      </c>
      <c r="E4" s="154" t="s">
        <v>2</v>
      </c>
      <c r="F4" s="177" t="s">
        <v>378</v>
      </c>
      <c r="G4" s="171" t="s">
        <v>477</v>
      </c>
      <c r="H4" s="151">
        <v>91.33</v>
      </c>
      <c r="I4" s="178" t="s">
        <v>447</v>
      </c>
      <c r="J4" s="151">
        <v>99.33</v>
      </c>
      <c r="K4" s="178" t="s">
        <v>499</v>
      </c>
      <c r="L4" s="151">
        <v>99.33</v>
      </c>
      <c r="M4" s="178" t="s">
        <v>451</v>
      </c>
      <c r="N4" s="151">
        <v>98</v>
      </c>
      <c r="O4" s="178" t="s">
        <v>463</v>
      </c>
      <c r="P4" s="151">
        <v>97.33</v>
      </c>
      <c r="Q4" s="152"/>
      <c r="R4" s="69">
        <v>0</v>
      </c>
      <c r="S4" s="146">
        <v>0</v>
      </c>
      <c r="T4" s="153">
        <f aca="true" t="shared" si="0" ref="T4:T35">ROUND(IF(S4&gt;0,(((MAX($S$4:$S$70)-S4+1)/(MAX($S$4:$S$70)))*1000),0),0)</f>
        <v>0</v>
      </c>
      <c r="U4" s="146">
        <v>22.5</v>
      </c>
      <c r="V4" s="153">
        <f aca="true" t="shared" si="1" ref="V4:V35">ROUND(IF(U4&gt;0,(((MAX($U$4:$U$70)-U4+1)/(MAX($U$4:$U$70)))*1000),0),0)</f>
        <v>677</v>
      </c>
      <c r="W4" s="99">
        <f aca="true" t="shared" si="2" ref="W4:W58">((H4+J4+L4+N4+P4)-MIN(J4,H4,L4,N4,P4))/4</f>
        <v>98.4975</v>
      </c>
      <c r="X4" s="69">
        <f>W4+MAX(V4,R4,T4)+0</f>
        <v>775.4975</v>
      </c>
      <c r="Y4" s="98">
        <f aca="true" t="shared" si="3" ref="Y4:Y58">IF(AA4="ANO",AVERAGE(W4,AB4,AC4,AD4,AE4),W4)</f>
        <v>98.49916666666667</v>
      </c>
      <c r="Z4" s="71"/>
      <c r="AA4" s="94" t="str">
        <f aca="true" t="shared" si="4" ref="AA4:AA58">IF(AVERAGE(AB4:AE4)&gt;W4,"ANO","NE")</f>
        <v>ANO</v>
      </c>
      <c r="AB4" s="94">
        <v>97</v>
      </c>
      <c r="AC4" s="94"/>
      <c r="AD4" s="94">
        <v>100</v>
      </c>
      <c r="AE4" s="98"/>
      <c r="AF4" s="99">
        <f aca="true" t="shared" si="5" ref="AF4:AF58">AVERAGE(AB4:AE4)</f>
        <v>98.5</v>
      </c>
    </row>
    <row r="5" spans="1:32" s="70" customFormat="1" ht="14.25" customHeight="1">
      <c r="A5" s="44">
        <v>2</v>
      </c>
      <c r="B5" s="154" t="s">
        <v>102</v>
      </c>
      <c r="C5" s="154" t="s">
        <v>103</v>
      </c>
      <c r="D5" s="160" t="s">
        <v>681</v>
      </c>
      <c r="E5" s="154" t="s">
        <v>25</v>
      </c>
      <c r="F5" s="173" t="s">
        <v>104</v>
      </c>
      <c r="G5" s="171" t="s">
        <v>451</v>
      </c>
      <c r="H5" s="151">
        <v>91</v>
      </c>
      <c r="I5" s="178" t="s">
        <v>499</v>
      </c>
      <c r="J5" s="151">
        <v>98.33</v>
      </c>
      <c r="K5" s="178" t="s">
        <v>616</v>
      </c>
      <c r="L5" s="151">
        <v>98.33</v>
      </c>
      <c r="M5" s="178" t="s">
        <v>778</v>
      </c>
      <c r="N5" s="151">
        <v>96.67</v>
      </c>
      <c r="O5" s="178" t="s">
        <v>463</v>
      </c>
      <c r="P5" s="151">
        <v>97.33</v>
      </c>
      <c r="Q5" s="152"/>
      <c r="R5" s="69">
        <v>0</v>
      </c>
      <c r="S5" s="146">
        <v>0</v>
      </c>
      <c r="T5" s="153">
        <f t="shared" si="0"/>
        <v>0</v>
      </c>
      <c r="U5" s="146">
        <v>31.5</v>
      </c>
      <c r="V5" s="153">
        <f t="shared" si="1"/>
        <v>541</v>
      </c>
      <c r="W5" s="99">
        <f t="shared" si="2"/>
        <v>97.66499999999999</v>
      </c>
      <c r="X5" s="69">
        <f>W5+MAX(V5,R5,T5)+778</f>
        <v>1416.665</v>
      </c>
      <c r="Y5" s="98">
        <f t="shared" si="3"/>
        <v>97.66499999999999</v>
      </c>
      <c r="Z5" s="71"/>
      <c r="AA5" s="94" t="str">
        <f t="shared" si="4"/>
        <v>NE</v>
      </c>
      <c r="AB5" s="94"/>
      <c r="AC5" s="94"/>
      <c r="AD5" s="94">
        <v>0</v>
      </c>
      <c r="AE5" s="98"/>
      <c r="AF5" s="99">
        <f t="shared" si="5"/>
        <v>0</v>
      </c>
    </row>
    <row r="6" spans="1:32" s="70" customFormat="1" ht="14.25" customHeight="1">
      <c r="A6" s="78">
        <v>3</v>
      </c>
      <c r="B6" s="147" t="s">
        <v>0</v>
      </c>
      <c r="C6" s="147" t="s">
        <v>41</v>
      </c>
      <c r="D6" s="148" t="s">
        <v>647</v>
      </c>
      <c r="E6" s="154" t="s">
        <v>2</v>
      </c>
      <c r="F6" s="177" t="s">
        <v>380</v>
      </c>
      <c r="G6" s="171" t="s">
        <v>476</v>
      </c>
      <c r="H6" s="151">
        <v>89</v>
      </c>
      <c r="I6" s="178" t="s">
        <v>470</v>
      </c>
      <c r="J6" s="151">
        <v>94.67</v>
      </c>
      <c r="K6" s="178" t="s">
        <v>447</v>
      </c>
      <c r="L6" s="151">
        <v>99.33</v>
      </c>
      <c r="M6" s="178" t="s">
        <v>451</v>
      </c>
      <c r="N6" s="151">
        <v>98</v>
      </c>
      <c r="O6" s="178" t="s">
        <v>501</v>
      </c>
      <c r="P6" s="151">
        <v>98</v>
      </c>
      <c r="Q6" s="152"/>
      <c r="R6" s="69">
        <v>0</v>
      </c>
      <c r="S6" s="146">
        <v>0</v>
      </c>
      <c r="T6" s="153">
        <f t="shared" si="0"/>
        <v>0</v>
      </c>
      <c r="U6" s="146">
        <v>21.5</v>
      </c>
      <c r="V6" s="153">
        <f t="shared" si="1"/>
        <v>692</v>
      </c>
      <c r="W6" s="99">
        <f t="shared" si="2"/>
        <v>97.5</v>
      </c>
      <c r="X6" s="69">
        <f>W6+MAX(V6,R6,T6)+0</f>
        <v>789.5</v>
      </c>
      <c r="Y6" s="98">
        <f t="shared" si="3"/>
        <v>98.5</v>
      </c>
      <c r="Z6" s="71"/>
      <c r="AA6" s="94" t="str">
        <f t="shared" si="4"/>
        <v>ANO</v>
      </c>
      <c r="AB6" s="94"/>
      <c r="AC6" s="94"/>
      <c r="AD6" s="94">
        <v>98</v>
      </c>
      <c r="AE6" s="98">
        <v>100</v>
      </c>
      <c r="AF6" s="99">
        <f t="shared" si="5"/>
        <v>99</v>
      </c>
    </row>
    <row r="7" spans="1:32" ht="14.25" customHeight="1">
      <c r="A7" s="78">
        <v>4</v>
      </c>
      <c r="B7" s="3" t="s">
        <v>18</v>
      </c>
      <c r="C7" s="3" t="s">
        <v>100</v>
      </c>
      <c r="D7" s="139" t="s">
        <v>736</v>
      </c>
      <c r="E7" s="1" t="s">
        <v>2</v>
      </c>
      <c r="F7" s="21" t="s">
        <v>379</v>
      </c>
      <c r="G7" s="87" t="s">
        <v>469</v>
      </c>
      <c r="H7" s="81">
        <v>90.33</v>
      </c>
      <c r="I7" s="91" t="s">
        <v>501</v>
      </c>
      <c r="J7" s="81">
        <v>97.67</v>
      </c>
      <c r="K7" s="91" t="s">
        <v>486</v>
      </c>
      <c r="L7" s="81">
        <v>93.67</v>
      </c>
      <c r="M7" s="91" t="s">
        <v>477</v>
      </c>
      <c r="N7" s="81">
        <v>98.33</v>
      </c>
      <c r="O7" s="91" t="s">
        <v>803</v>
      </c>
      <c r="P7" s="81">
        <v>95.33</v>
      </c>
      <c r="Q7" s="46"/>
      <c r="R7" s="45">
        <v>0</v>
      </c>
      <c r="S7" s="44">
        <v>0</v>
      </c>
      <c r="T7" s="12">
        <f t="shared" si="0"/>
        <v>0</v>
      </c>
      <c r="U7" s="44">
        <v>14.5</v>
      </c>
      <c r="V7" s="12">
        <f t="shared" si="1"/>
        <v>797</v>
      </c>
      <c r="W7" s="99">
        <f t="shared" si="2"/>
        <v>96.25</v>
      </c>
      <c r="X7" s="69">
        <f>W7+MAX(V7,R7,T7)+889</f>
        <v>1782.25</v>
      </c>
      <c r="Y7" s="98">
        <f t="shared" si="3"/>
        <v>96.25</v>
      </c>
      <c r="Z7" s="71"/>
      <c r="AA7" s="94" t="str">
        <f t="shared" si="4"/>
        <v>NE</v>
      </c>
      <c r="AB7" s="96">
        <v>96</v>
      </c>
      <c r="AC7" s="96"/>
      <c r="AD7" s="96">
        <v>93</v>
      </c>
      <c r="AE7" s="97">
        <v>95.67</v>
      </c>
      <c r="AF7" s="95">
        <f t="shared" si="5"/>
        <v>94.89</v>
      </c>
    </row>
    <row r="8" spans="1:32" ht="14.25" customHeight="1">
      <c r="A8" s="44">
        <v>5</v>
      </c>
      <c r="B8" s="20" t="s">
        <v>106</v>
      </c>
      <c r="C8" s="20" t="s">
        <v>8</v>
      </c>
      <c r="D8" s="144" t="s">
        <v>739</v>
      </c>
      <c r="E8" s="1" t="s">
        <v>99</v>
      </c>
      <c r="F8" s="27" t="s">
        <v>107</v>
      </c>
      <c r="G8" s="87">
        <v>0</v>
      </c>
      <c r="H8" s="81">
        <v>0</v>
      </c>
      <c r="I8" s="91" t="s">
        <v>469</v>
      </c>
      <c r="J8" s="81">
        <v>96</v>
      </c>
      <c r="K8" s="91" t="s">
        <v>482</v>
      </c>
      <c r="L8" s="81">
        <v>94.67</v>
      </c>
      <c r="M8" s="91" t="s">
        <v>499</v>
      </c>
      <c r="N8" s="81">
        <v>98.67</v>
      </c>
      <c r="O8" s="91" t="s">
        <v>491</v>
      </c>
      <c r="P8" s="81">
        <v>95</v>
      </c>
      <c r="Q8" s="46"/>
      <c r="R8" s="45">
        <v>0</v>
      </c>
      <c r="S8" s="44">
        <v>0</v>
      </c>
      <c r="T8" s="12">
        <f t="shared" si="0"/>
        <v>0</v>
      </c>
      <c r="U8" s="44">
        <v>60.5</v>
      </c>
      <c r="V8" s="12">
        <f t="shared" si="1"/>
        <v>105</v>
      </c>
      <c r="W8" s="99">
        <f t="shared" si="2"/>
        <v>96.08500000000001</v>
      </c>
      <c r="X8" s="16">
        <f>W8+MAX(V8,R8,T8)+0</f>
        <v>201.085</v>
      </c>
      <c r="Y8" s="98">
        <f t="shared" si="3"/>
        <v>96.08500000000001</v>
      </c>
      <c r="Z8" s="71"/>
      <c r="AA8" s="94" t="str">
        <f t="shared" si="4"/>
        <v>NE</v>
      </c>
      <c r="AB8" s="96"/>
      <c r="AC8" s="96"/>
      <c r="AD8" s="96"/>
      <c r="AE8" s="97">
        <v>96</v>
      </c>
      <c r="AF8" s="95">
        <f t="shared" si="5"/>
        <v>96</v>
      </c>
    </row>
    <row r="9" spans="1:32" ht="14.25" customHeight="1">
      <c r="A9" s="78">
        <v>6</v>
      </c>
      <c r="B9" s="10" t="s">
        <v>150</v>
      </c>
      <c r="C9" s="10" t="s">
        <v>14</v>
      </c>
      <c r="D9" s="9" t="s">
        <v>737</v>
      </c>
      <c r="E9" s="15" t="s">
        <v>74</v>
      </c>
      <c r="F9" s="26" t="s">
        <v>61</v>
      </c>
      <c r="G9" s="87" t="s">
        <v>451</v>
      </c>
      <c r="H9" s="81">
        <v>91</v>
      </c>
      <c r="I9" s="91" t="s">
        <v>480</v>
      </c>
      <c r="J9" s="81">
        <v>93.67</v>
      </c>
      <c r="K9" s="91" t="s">
        <v>480</v>
      </c>
      <c r="L9" s="81">
        <v>96</v>
      </c>
      <c r="M9" s="91" t="s">
        <v>447</v>
      </c>
      <c r="N9" s="81">
        <v>98.67</v>
      </c>
      <c r="O9" s="91" t="s">
        <v>497</v>
      </c>
      <c r="P9" s="81">
        <v>92</v>
      </c>
      <c r="Q9" s="46"/>
      <c r="R9" s="45">
        <v>0</v>
      </c>
      <c r="S9" s="44">
        <v>0</v>
      </c>
      <c r="T9" s="12">
        <f t="shared" si="0"/>
        <v>0</v>
      </c>
      <c r="U9" s="44">
        <v>8.5</v>
      </c>
      <c r="V9" s="12">
        <f t="shared" si="1"/>
        <v>887</v>
      </c>
      <c r="W9" s="99">
        <f t="shared" si="2"/>
        <v>95.08500000000001</v>
      </c>
      <c r="X9" s="16">
        <f>W9+MAX(V9,R9,T9)+667</f>
        <v>1649.085</v>
      </c>
      <c r="Y9" s="98">
        <f t="shared" si="3"/>
        <v>95.08500000000001</v>
      </c>
      <c r="Z9" s="71"/>
      <c r="AA9" s="94" t="str">
        <f t="shared" si="4"/>
        <v>NE</v>
      </c>
      <c r="AB9" s="96"/>
      <c r="AC9" s="96"/>
      <c r="AD9" s="96">
        <v>0</v>
      </c>
      <c r="AE9" s="97"/>
      <c r="AF9" s="95">
        <f t="shared" si="5"/>
        <v>0</v>
      </c>
    </row>
    <row r="10" spans="1:32" ht="14.25" customHeight="1">
      <c r="A10" s="78">
        <v>7</v>
      </c>
      <c r="B10" s="1" t="s">
        <v>23</v>
      </c>
      <c r="C10" s="1" t="s">
        <v>96</v>
      </c>
      <c r="D10" s="140" t="s">
        <v>742</v>
      </c>
      <c r="E10" s="1" t="s">
        <v>25</v>
      </c>
      <c r="F10" s="24" t="s">
        <v>97</v>
      </c>
      <c r="G10" s="87">
        <v>0</v>
      </c>
      <c r="H10" s="81">
        <v>0</v>
      </c>
      <c r="I10" s="91" t="s">
        <v>495</v>
      </c>
      <c r="J10" s="81">
        <v>90.67</v>
      </c>
      <c r="K10" s="91" t="s">
        <v>473</v>
      </c>
      <c r="L10" s="81">
        <v>92</v>
      </c>
      <c r="M10" s="91" t="s">
        <v>778</v>
      </c>
      <c r="N10" s="81">
        <v>96.67</v>
      </c>
      <c r="O10" s="91" t="s">
        <v>532</v>
      </c>
      <c r="P10" s="81">
        <v>97.67</v>
      </c>
      <c r="Q10" s="46"/>
      <c r="R10" s="45">
        <v>0</v>
      </c>
      <c r="S10" s="44">
        <v>0</v>
      </c>
      <c r="T10" s="12">
        <f t="shared" si="0"/>
        <v>0</v>
      </c>
      <c r="U10" s="44">
        <v>56.5</v>
      </c>
      <c r="V10" s="12">
        <f t="shared" si="1"/>
        <v>165</v>
      </c>
      <c r="W10" s="99">
        <f t="shared" si="2"/>
        <v>94.25250000000001</v>
      </c>
      <c r="X10" s="16">
        <f>W10+MAX(V10,R10,T10)+0</f>
        <v>259.2525</v>
      </c>
      <c r="Y10" s="98">
        <f t="shared" si="3"/>
        <v>94.25250000000001</v>
      </c>
      <c r="Z10" s="71"/>
      <c r="AA10" s="94" t="str">
        <f t="shared" si="4"/>
        <v>NE</v>
      </c>
      <c r="AB10" s="96">
        <v>93</v>
      </c>
      <c r="AC10" s="96"/>
      <c r="AD10" s="96"/>
      <c r="AE10" s="97"/>
      <c r="AF10" s="95">
        <f t="shared" si="5"/>
        <v>93</v>
      </c>
    </row>
    <row r="11" spans="1:32" ht="14.25" customHeight="1">
      <c r="A11" s="44">
        <v>8</v>
      </c>
      <c r="B11" s="3" t="s">
        <v>143</v>
      </c>
      <c r="C11" s="3" t="s">
        <v>144</v>
      </c>
      <c r="D11" s="139" t="s">
        <v>738</v>
      </c>
      <c r="E11" s="15" t="s">
        <v>145</v>
      </c>
      <c r="F11" s="26" t="s">
        <v>217</v>
      </c>
      <c r="G11" s="87" t="s">
        <v>495</v>
      </c>
      <c r="H11" s="81">
        <v>84.67</v>
      </c>
      <c r="I11" s="91" t="s">
        <v>491</v>
      </c>
      <c r="J11" s="81">
        <v>89.33</v>
      </c>
      <c r="K11" s="91" t="s">
        <v>616</v>
      </c>
      <c r="L11" s="81">
        <v>98.33</v>
      </c>
      <c r="M11" s="91" t="s">
        <v>468</v>
      </c>
      <c r="N11" s="81">
        <v>82.67</v>
      </c>
      <c r="O11" s="91" t="s">
        <v>803</v>
      </c>
      <c r="P11" s="81">
        <v>95.33</v>
      </c>
      <c r="Q11" s="46"/>
      <c r="R11" s="45">
        <v>0</v>
      </c>
      <c r="S11" s="44">
        <v>0</v>
      </c>
      <c r="T11" s="12">
        <f t="shared" si="0"/>
        <v>0</v>
      </c>
      <c r="U11" s="44">
        <v>52.5</v>
      </c>
      <c r="V11" s="12">
        <f t="shared" si="1"/>
        <v>226</v>
      </c>
      <c r="W11" s="99">
        <f t="shared" si="2"/>
        <v>91.91499999999999</v>
      </c>
      <c r="X11" s="16">
        <f>W11+MAX(V11,R11,T11)+0</f>
        <v>317.91499999999996</v>
      </c>
      <c r="Y11" s="98">
        <f t="shared" si="3"/>
        <v>95.64625000000001</v>
      </c>
      <c r="Z11" s="71"/>
      <c r="AA11" s="94" t="str">
        <f t="shared" si="4"/>
        <v>ANO</v>
      </c>
      <c r="AB11" s="96"/>
      <c r="AC11" s="96">
        <v>95.33</v>
      </c>
      <c r="AD11" s="96">
        <v>98.67</v>
      </c>
      <c r="AE11" s="97">
        <v>96.67</v>
      </c>
      <c r="AF11" s="95">
        <f t="shared" si="5"/>
        <v>96.89</v>
      </c>
    </row>
    <row r="12" spans="1:32" ht="14.25" customHeight="1">
      <c r="A12" s="78">
        <v>9</v>
      </c>
      <c r="B12" s="3" t="s">
        <v>125</v>
      </c>
      <c r="C12" s="3" t="s">
        <v>126</v>
      </c>
      <c r="D12" s="139" t="s">
        <v>660</v>
      </c>
      <c r="E12" s="1" t="s">
        <v>25</v>
      </c>
      <c r="F12" s="21" t="s">
        <v>381</v>
      </c>
      <c r="G12" s="87" t="s">
        <v>482</v>
      </c>
      <c r="H12" s="81">
        <v>87</v>
      </c>
      <c r="I12" s="92" t="s">
        <v>533</v>
      </c>
      <c r="J12" s="81">
        <v>92</v>
      </c>
      <c r="K12" s="125" t="s">
        <v>505</v>
      </c>
      <c r="L12" s="81">
        <v>89.33</v>
      </c>
      <c r="M12" s="92" t="s">
        <v>779</v>
      </c>
      <c r="N12" s="81">
        <v>94</v>
      </c>
      <c r="O12" s="91" t="s">
        <v>474</v>
      </c>
      <c r="P12" s="81">
        <v>91.67</v>
      </c>
      <c r="Q12" s="46"/>
      <c r="R12" s="45">
        <v>0</v>
      </c>
      <c r="S12" s="44">
        <v>0</v>
      </c>
      <c r="T12" s="12">
        <f t="shared" si="0"/>
        <v>0</v>
      </c>
      <c r="U12" s="44">
        <v>46.5</v>
      </c>
      <c r="V12" s="12">
        <f t="shared" si="1"/>
        <v>316</v>
      </c>
      <c r="W12" s="99">
        <f t="shared" si="2"/>
        <v>91.75</v>
      </c>
      <c r="X12" s="16">
        <f>W12+MAX(V12,R12,T12)+0</f>
        <v>407.75</v>
      </c>
      <c r="Y12" s="98">
        <f t="shared" si="3"/>
        <v>91.75</v>
      </c>
      <c r="Z12" s="71"/>
      <c r="AA12" s="94" t="str">
        <f t="shared" si="4"/>
        <v>NE</v>
      </c>
      <c r="AB12" s="96"/>
      <c r="AC12" s="96"/>
      <c r="AD12" s="96">
        <v>0</v>
      </c>
      <c r="AE12" s="97"/>
      <c r="AF12" s="95">
        <f t="shared" si="5"/>
        <v>0</v>
      </c>
    </row>
    <row r="13" spans="1:32" ht="14.25" customHeight="1">
      <c r="A13" s="78">
        <v>10</v>
      </c>
      <c r="B13" s="3" t="s">
        <v>802</v>
      </c>
      <c r="C13" s="3" t="s">
        <v>113</v>
      </c>
      <c r="D13" s="139" t="s">
        <v>740</v>
      </c>
      <c r="E13" s="1" t="s">
        <v>2</v>
      </c>
      <c r="F13" s="25" t="s">
        <v>17</v>
      </c>
      <c r="G13" s="87" t="s">
        <v>499</v>
      </c>
      <c r="H13" s="81">
        <v>91.33</v>
      </c>
      <c r="I13" s="91" t="s">
        <v>476</v>
      </c>
      <c r="J13" s="81">
        <v>92.33</v>
      </c>
      <c r="K13" s="91">
        <v>0</v>
      </c>
      <c r="L13" s="81">
        <v>0</v>
      </c>
      <c r="M13" s="91" t="s">
        <v>491</v>
      </c>
      <c r="N13" s="81">
        <v>86</v>
      </c>
      <c r="O13" s="91" t="s">
        <v>801</v>
      </c>
      <c r="P13" s="81">
        <v>96.33</v>
      </c>
      <c r="Q13" s="46"/>
      <c r="R13" s="45">
        <v>0</v>
      </c>
      <c r="S13" s="44">
        <v>0</v>
      </c>
      <c r="T13" s="12">
        <f t="shared" si="0"/>
        <v>0</v>
      </c>
      <c r="U13" s="44">
        <v>61.5</v>
      </c>
      <c r="V13" s="12">
        <f t="shared" si="1"/>
        <v>90</v>
      </c>
      <c r="W13" s="99">
        <f t="shared" si="2"/>
        <v>91.49749999999999</v>
      </c>
      <c r="X13" s="16">
        <f>W13+MAX(V13,R13,T13)+0</f>
        <v>181.4975</v>
      </c>
      <c r="Y13" s="98">
        <f t="shared" si="3"/>
        <v>93.24875</v>
      </c>
      <c r="Z13" s="71"/>
      <c r="AA13" s="94" t="str">
        <f t="shared" si="4"/>
        <v>ANO</v>
      </c>
      <c r="AB13" s="96"/>
      <c r="AC13" s="96"/>
      <c r="AD13" s="96"/>
      <c r="AE13" s="97">
        <v>95</v>
      </c>
      <c r="AF13" s="95">
        <f t="shared" si="5"/>
        <v>95</v>
      </c>
    </row>
    <row r="14" spans="1:32" ht="14.25" customHeight="1">
      <c r="A14" s="44">
        <v>11</v>
      </c>
      <c r="B14" s="7" t="s">
        <v>142</v>
      </c>
      <c r="C14" s="7" t="s">
        <v>123</v>
      </c>
      <c r="D14" s="140" t="s">
        <v>744</v>
      </c>
      <c r="E14" s="15" t="s">
        <v>74</v>
      </c>
      <c r="F14" s="26" t="s">
        <v>42</v>
      </c>
      <c r="G14" s="87" t="s">
        <v>479</v>
      </c>
      <c r="H14" s="81">
        <v>81</v>
      </c>
      <c r="I14" s="91">
        <v>0</v>
      </c>
      <c r="J14" s="81">
        <v>0</v>
      </c>
      <c r="K14" s="125" t="s">
        <v>621</v>
      </c>
      <c r="L14" s="81">
        <v>92.67</v>
      </c>
      <c r="M14" s="91" t="s">
        <v>476</v>
      </c>
      <c r="N14" s="81">
        <v>96</v>
      </c>
      <c r="O14" s="91" t="s">
        <v>804</v>
      </c>
      <c r="P14" s="81">
        <v>94</v>
      </c>
      <c r="Q14" s="46"/>
      <c r="R14" s="45">
        <v>0</v>
      </c>
      <c r="S14" s="44">
        <v>0</v>
      </c>
      <c r="T14" s="12">
        <f t="shared" si="0"/>
        <v>0</v>
      </c>
      <c r="U14" s="44">
        <v>38.5</v>
      </c>
      <c r="V14" s="12">
        <f t="shared" si="1"/>
        <v>436</v>
      </c>
      <c r="W14" s="99">
        <f t="shared" si="2"/>
        <v>90.9175</v>
      </c>
      <c r="X14" s="16">
        <f>W14+MAX(V14,R14,T14)+0</f>
        <v>526.9175</v>
      </c>
      <c r="Y14" s="98">
        <f t="shared" si="3"/>
        <v>90.9175</v>
      </c>
      <c r="Z14" s="71"/>
      <c r="AA14" s="94" t="str">
        <f t="shared" si="4"/>
        <v>NE</v>
      </c>
      <c r="AB14" s="96"/>
      <c r="AC14" s="96"/>
      <c r="AD14" s="96">
        <v>0</v>
      </c>
      <c r="AE14" s="97"/>
      <c r="AF14" s="95">
        <f t="shared" si="5"/>
        <v>0</v>
      </c>
    </row>
    <row r="15" spans="1:32" ht="14.25" customHeight="1">
      <c r="A15" s="78">
        <v>12</v>
      </c>
      <c r="B15" s="3" t="s">
        <v>492</v>
      </c>
      <c r="C15" s="3" t="s">
        <v>121</v>
      </c>
      <c r="D15" s="139" t="s">
        <v>789</v>
      </c>
      <c r="E15" s="15" t="s">
        <v>493</v>
      </c>
      <c r="F15" s="26" t="s">
        <v>325</v>
      </c>
      <c r="G15" s="87" t="s">
        <v>494</v>
      </c>
      <c r="H15" s="81">
        <v>69</v>
      </c>
      <c r="I15" s="91" t="s">
        <v>532</v>
      </c>
      <c r="J15" s="81">
        <v>96.33</v>
      </c>
      <c r="K15" s="91" t="s">
        <v>494</v>
      </c>
      <c r="L15" s="81">
        <v>90.33</v>
      </c>
      <c r="M15" s="91" t="s">
        <v>486</v>
      </c>
      <c r="N15" s="81">
        <v>92.67</v>
      </c>
      <c r="O15" s="91">
        <v>0</v>
      </c>
      <c r="P15" s="81">
        <v>0</v>
      </c>
      <c r="Q15" s="46"/>
      <c r="R15" s="45">
        <v>0</v>
      </c>
      <c r="S15" s="44">
        <v>0</v>
      </c>
      <c r="T15" s="12">
        <f t="shared" si="0"/>
        <v>0</v>
      </c>
      <c r="U15" s="44">
        <v>52.5</v>
      </c>
      <c r="V15" s="12">
        <f t="shared" si="1"/>
        <v>226</v>
      </c>
      <c r="W15" s="99">
        <f t="shared" si="2"/>
        <v>87.0825</v>
      </c>
      <c r="X15" s="16"/>
      <c r="Y15" s="98">
        <f t="shared" si="3"/>
        <v>87.0825</v>
      </c>
      <c r="Z15" s="71"/>
      <c r="AA15" s="94" t="str">
        <f t="shared" si="4"/>
        <v>NE</v>
      </c>
      <c r="AB15" s="96"/>
      <c r="AC15" s="96"/>
      <c r="AD15" s="96">
        <v>0</v>
      </c>
      <c r="AE15" s="97"/>
      <c r="AF15" s="95">
        <f t="shared" si="5"/>
        <v>0</v>
      </c>
    </row>
    <row r="16" spans="1:32" ht="14.25" customHeight="1">
      <c r="A16" s="78">
        <v>13</v>
      </c>
      <c r="B16" s="3" t="s">
        <v>131</v>
      </c>
      <c r="C16" s="3" t="s">
        <v>123</v>
      </c>
      <c r="D16" s="139" t="s">
        <v>745</v>
      </c>
      <c r="E16" s="1" t="s">
        <v>2</v>
      </c>
      <c r="F16" s="21" t="s">
        <v>132</v>
      </c>
      <c r="G16" s="87" t="s">
        <v>498</v>
      </c>
      <c r="H16" s="81">
        <v>87.33</v>
      </c>
      <c r="I16" s="91" t="s">
        <v>475</v>
      </c>
      <c r="J16" s="81">
        <v>66.33</v>
      </c>
      <c r="K16" s="91">
        <v>0</v>
      </c>
      <c r="L16" s="81">
        <v>0</v>
      </c>
      <c r="M16" s="92" t="s">
        <v>779</v>
      </c>
      <c r="N16" s="81">
        <v>94</v>
      </c>
      <c r="O16" s="91" t="s">
        <v>804</v>
      </c>
      <c r="P16" s="81">
        <v>94</v>
      </c>
      <c r="Q16" s="46"/>
      <c r="R16" s="45">
        <v>0</v>
      </c>
      <c r="S16" s="44">
        <v>0</v>
      </c>
      <c r="T16" s="12">
        <f t="shared" si="0"/>
        <v>0</v>
      </c>
      <c r="U16" s="44">
        <v>57.5</v>
      </c>
      <c r="V16" s="12">
        <f t="shared" si="1"/>
        <v>150</v>
      </c>
      <c r="W16" s="99">
        <f t="shared" si="2"/>
        <v>85.41499999999999</v>
      </c>
      <c r="X16" s="16">
        <f>W16+MAX(V16,R16,T16)+222</f>
        <v>457.41499999999996</v>
      </c>
      <c r="Y16" s="98">
        <f t="shared" si="3"/>
        <v>87.3725</v>
      </c>
      <c r="Z16" s="71"/>
      <c r="AA16" s="94" t="str">
        <f t="shared" si="4"/>
        <v>ANO</v>
      </c>
      <c r="AB16" s="96"/>
      <c r="AC16" s="96"/>
      <c r="AD16" s="96"/>
      <c r="AE16" s="97">
        <v>89.33</v>
      </c>
      <c r="AF16" s="95">
        <f t="shared" si="5"/>
        <v>89.33</v>
      </c>
    </row>
    <row r="17" spans="1:32" ht="14.25" customHeight="1">
      <c r="A17" s="44">
        <v>14</v>
      </c>
      <c r="B17" s="1" t="s">
        <v>62</v>
      </c>
      <c r="C17" s="1" t="s">
        <v>148</v>
      </c>
      <c r="D17" s="140" t="s">
        <v>782</v>
      </c>
      <c r="E17" s="1" t="s">
        <v>44</v>
      </c>
      <c r="F17" s="24" t="s">
        <v>6</v>
      </c>
      <c r="G17" s="87" t="s">
        <v>478</v>
      </c>
      <c r="H17" s="81">
        <v>62.67</v>
      </c>
      <c r="I17" s="91" t="s">
        <v>479</v>
      </c>
      <c r="J17" s="81">
        <v>86</v>
      </c>
      <c r="K17" s="91">
        <v>0</v>
      </c>
      <c r="L17" s="81">
        <v>0</v>
      </c>
      <c r="M17" s="125" t="s">
        <v>504</v>
      </c>
      <c r="N17" s="81">
        <v>85</v>
      </c>
      <c r="O17" s="91" t="s">
        <v>475</v>
      </c>
      <c r="P17" s="81">
        <v>92.67</v>
      </c>
      <c r="Q17" s="46"/>
      <c r="R17" s="45">
        <v>0</v>
      </c>
      <c r="S17" s="44">
        <v>0</v>
      </c>
      <c r="T17" s="12">
        <f t="shared" si="0"/>
        <v>0</v>
      </c>
      <c r="U17" s="44">
        <v>30.5</v>
      </c>
      <c r="V17" s="12">
        <f t="shared" si="1"/>
        <v>556</v>
      </c>
      <c r="W17" s="99">
        <f t="shared" si="2"/>
        <v>81.58500000000001</v>
      </c>
      <c r="X17" s="16">
        <f>W17+MAX(V17,R17,T17)+0</f>
        <v>637.585</v>
      </c>
      <c r="Y17" s="98">
        <f t="shared" si="3"/>
        <v>89.39625000000001</v>
      </c>
      <c r="Z17" s="71"/>
      <c r="AA17" s="94" t="str">
        <f t="shared" si="4"/>
        <v>ANO</v>
      </c>
      <c r="AB17" s="96"/>
      <c r="AC17" s="96">
        <v>87.66</v>
      </c>
      <c r="AD17" s="96">
        <v>92.67</v>
      </c>
      <c r="AE17" s="97">
        <v>95.67</v>
      </c>
      <c r="AF17" s="95">
        <f t="shared" si="5"/>
        <v>92</v>
      </c>
    </row>
    <row r="18" spans="1:32" ht="14.25" customHeight="1">
      <c r="A18" s="78">
        <v>15</v>
      </c>
      <c r="B18" s="20" t="s">
        <v>535</v>
      </c>
      <c r="C18" s="20" t="s">
        <v>187</v>
      </c>
      <c r="D18" s="144" t="s">
        <v>780</v>
      </c>
      <c r="E18" s="1" t="s">
        <v>536</v>
      </c>
      <c r="F18" s="27" t="s">
        <v>240</v>
      </c>
      <c r="G18" s="87" t="s">
        <v>472</v>
      </c>
      <c r="H18" s="81">
        <v>0</v>
      </c>
      <c r="I18" s="91" t="s">
        <v>473</v>
      </c>
      <c r="J18" s="81">
        <v>85</v>
      </c>
      <c r="K18" s="91" t="s">
        <v>481</v>
      </c>
      <c r="L18" s="81">
        <v>59.67</v>
      </c>
      <c r="M18" s="91" t="s">
        <v>475</v>
      </c>
      <c r="N18" s="81">
        <v>79</v>
      </c>
      <c r="O18" s="91" t="s">
        <v>485</v>
      </c>
      <c r="P18" s="81">
        <v>82.67</v>
      </c>
      <c r="Q18" s="46"/>
      <c r="R18" s="45">
        <v>0</v>
      </c>
      <c r="S18" s="44">
        <v>0</v>
      </c>
      <c r="T18" s="12">
        <f t="shared" si="0"/>
        <v>0</v>
      </c>
      <c r="U18" s="44">
        <v>64.5</v>
      </c>
      <c r="V18" s="12">
        <f t="shared" si="1"/>
        <v>45</v>
      </c>
      <c r="W18" s="99">
        <f t="shared" si="2"/>
        <v>76.58500000000001</v>
      </c>
      <c r="X18" s="16">
        <f>W18+MAX(V18,R18,T18)+1000</f>
        <v>1121.585</v>
      </c>
      <c r="Y18" s="98">
        <f t="shared" si="3"/>
        <v>78.63833333333334</v>
      </c>
      <c r="Z18" s="71"/>
      <c r="AA18" s="94" t="str">
        <f t="shared" si="4"/>
        <v>ANO</v>
      </c>
      <c r="AB18" s="96"/>
      <c r="AC18" s="96"/>
      <c r="AD18" s="96">
        <v>72</v>
      </c>
      <c r="AE18" s="97">
        <v>87.33</v>
      </c>
      <c r="AF18" s="95">
        <f t="shared" si="5"/>
        <v>79.66499999999999</v>
      </c>
    </row>
    <row r="19" spans="1:32" ht="14.25" customHeight="1">
      <c r="A19" s="78">
        <v>16</v>
      </c>
      <c r="B19" s="1" t="s">
        <v>62</v>
      </c>
      <c r="C19" s="1" t="s">
        <v>404</v>
      </c>
      <c r="D19" s="140" t="s">
        <v>781</v>
      </c>
      <c r="E19" s="1" t="s">
        <v>44</v>
      </c>
      <c r="F19" s="24" t="s">
        <v>6</v>
      </c>
      <c r="G19" s="87" t="s">
        <v>478</v>
      </c>
      <c r="H19" s="81">
        <v>62.67</v>
      </c>
      <c r="I19" s="91" t="s">
        <v>494</v>
      </c>
      <c r="J19" s="81">
        <v>76.67</v>
      </c>
      <c r="K19" s="91">
        <v>0</v>
      </c>
      <c r="L19" s="81">
        <v>0</v>
      </c>
      <c r="M19" s="91" t="s">
        <v>494</v>
      </c>
      <c r="N19" s="81">
        <v>80.67</v>
      </c>
      <c r="O19" s="91" t="s">
        <v>481</v>
      </c>
      <c r="P19" s="81">
        <v>80.33</v>
      </c>
      <c r="Q19" s="46"/>
      <c r="R19" s="45">
        <v>0</v>
      </c>
      <c r="S19" s="44">
        <v>0</v>
      </c>
      <c r="T19" s="12">
        <f t="shared" si="0"/>
        <v>0</v>
      </c>
      <c r="U19" s="44">
        <v>30.5</v>
      </c>
      <c r="V19" s="12">
        <f t="shared" si="1"/>
        <v>556</v>
      </c>
      <c r="W19" s="99">
        <f t="shared" si="2"/>
        <v>75.085</v>
      </c>
      <c r="X19" s="16">
        <f>W19+MAX(V19,R19,T19)+0</f>
        <v>631.085</v>
      </c>
      <c r="Y19" s="98">
        <f t="shared" si="3"/>
        <v>75.085</v>
      </c>
      <c r="Z19" s="71"/>
      <c r="AA19" s="94" t="str">
        <f t="shared" si="4"/>
        <v>NE</v>
      </c>
      <c r="AB19" s="96"/>
      <c r="AC19" s="96">
        <v>52</v>
      </c>
      <c r="AD19" s="96">
        <v>84.33</v>
      </c>
      <c r="AE19" s="97"/>
      <c r="AF19" s="95">
        <f t="shared" si="5"/>
        <v>68.16499999999999</v>
      </c>
    </row>
    <row r="20" spans="1:32" ht="14.25" customHeight="1">
      <c r="A20" s="44">
        <v>17</v>
      </c>
      <c r="B20" s="1" t="s">
        <v>110</v>
      </c>
      <c r="C20" s="1" t="s">
        <v>41</v>
      </c>
      <c r="D20" s="140" t="s">
        <v>741</v>
      </c>
      <c r="E20" s="1" t="s">
        <v>5</v>
      </c>
      <c r="F20" s="24" t="s">
        <v>107</v>
      </c>
      <c r="G20" s="87">
        <v>0</v>
      </c>
      <c r="H20" s="81">
        <v>0</v>
      </c>
      <c r="I20" s="91" t="s">
        <v>477</v>
      </c>
      <c r="J20" s="81">
        <v>97.67</v>
      </c>
      <c r="K20" s="91" t="s">
        <v>502</v>
      </c>
      <c r="L20" s="81">
        <v>85.33</v>
      </c>
      <c r="M20" s="91" t="s">
        <v>778</v>
      </c>
      <c r="N20" s="81">
        <v>96.67</v>
      </c>
      <c r="O20" s="91">
        <v>0</v>
      </c>
      <c r="P20" s="81">
        <v>0</v>
      </c>
      <c r="Q20" s="46"/>
      <c r="R20" s="45">
        <v>0</v>
      </c>
      <c r="S20" s="44">
        <v>0</v>
      </c>
      <c r="T20" s="12">
        <f t="shared" si="0"/>
        <v>0</v>
      </c>
      <c r="U20" s="44">
        <v>37.5</v>
      </c>
      <c r="V20" s="12">
        <f t="shared" si="1"/>
        <v>451</v>
      </c>
      <c r="W20" s="99">
        <f t="shared" si="2"/>
        <v>69.9175</v>
      </c>
      <c r="X20" s="16">
        <f>W20+MAX(V20,R20,T20)+0</f>
        <v>520.9175</v>
      </c>
      <c r="Y20" s="98">
        <f t="shared" si="3"/>
        <v>69.9175</v>
      </c>
      <c r="Z20" s="71"/>
      <c r="AA20" s="94" t="str">
        <f t="shared" si="4"/>
        <v>NE</v>
      </c>
      <c r="AB20" s="96"/>
      <c r="AC20" s="96"/>
      <c r="AD20" s="96">
        <v>0</v>
      </c>
      <c r="AE20" s="97"/>
      <c r="AF20" s="95">
        <f t="shared" si="5"/>
        <v>0</v>
      </c>
    </row>
    <row r="21" spans="1:32" ht="14.25" customHeight="1">
      <c r="A21" s="78">
        <v>18</v>
      </c>
      <c r="B21" s="20" t="s">
        <v>534</v>
      </c>
      <c r="C21" s="20" t="s">
        <v>100</v>
      </c>
      <c r="D21" s="144"/>
      <c r="E21" s="1" t="s">
        <v>2</v>
      </c>
      <c r="F21" s="27" t="s">
        <v>107</v>
      </c>
      <c r="G21" s="87" t="s">
        <v>472</v>
      </c>
      <c r="H21" s="81">
        <v>0</v>
      </c>
      <c r="I21" s="91" t="s">
        <v>468</v>
      </c>
      <c r="J21" s="81">
        <v>84</v>
      </c>
      <c r="K21" s="91" t="s">
        <v>485</v>
      </c>
      <c r="L21" s="81">
        <v>62.33</v>
      </c>
      <c r="M21" s="91" t="s">
        <v>472</v>
      </c>
      <c r="N21" s="81">
        <v>0</v>
      </c>
      <c r="O21" s="91" t="s">
        <v>808</v>
      </c>
      <c r="P21" s="81">
        <v>76.33</v>
      </c>
      <c r="Q21" s="46"/>
      <c r="R21" s="45">
        <v>0</v>
      </c>
      <c r="S21" s="44">
        <v>0</v>
      </c>
      <c r="T21" s="12">
        <f t="shared" si="0"/>
        <v>0</v>
      </c>
      <c r="U21" s="44">
        <v>63.5</v>
      </c>
      <c r="V21" s="12">
        <f t="shared" si="1"/>
        <v>60</v>
      </c>
      <c r="W21" s="99">
        <f t="shared" si="2"/>
        <v>55.66499999999999</v>
      </c>
      <c r="X21" s="16"/>
      <c r="Y21" s="98">
        <f t="shared" si="3"/>
        <v>55.66499999999999</v>
      </c>
      <c r="Z21" s="71"/>
      <c r="AA21" s="94" t="str">
        <f t="shared" si="4"/>
        <v>NE</v>
      </c>
      <c r="AB21" s="96"/>
      <c r="AC21" s="96"/>
      <c r="AD21" s="96">
        <v>0</v>
      </c>
      <c r="AE21" s="97"/>
      <c r="AF21" s="95">
        <f t="shared" si="5"/>
        <v>0</v>
      </c>
    </row>
    <row r="22" spans="1:32" ht="14.25" customHeight="1">
      <c r="A22" s="78">
        <v>19</v>
      </c>
      <c r="B22" s="3" t="s">
        <v>138</v>
      </c>
      <c r="C22" s="3" t="s">
        <v>139</v>
      </c>
      <c r="D22" s="139" t="s">
        <v>669</v>
      </c>
      <c r="E22" s="1" t="s">
        <v>136</v>
      </c>
      <c r="F22" s="21" t="s">
        <v>488</v>
      </c>
      <c r="G22" s="87" t="s">
        <v>487</v>
      </c>
      <c r="H22" s="81">
        <v>26.67</v>
      </c>
      <c r="I22" s="91" t="s">
        <v>537</v>
      </c>
      <c r="J22" s="81">
        <v>24</v>
      </c>
      <c r="K22" s="91" t="s">
        <v>487</v>
      </c>
      <c r="L22" s="81">
        <v>68.33</v>
      </c>
      <c r="M22" s="91">
        <v>0</v>
      </c>
      <c r="N22" s="81">
        <v>0</v>
      </c>
      <c r="O22" s="91" t="s">
        <v>479</v>
      </c>
      <c r="P22" s="81">
        <v>94.33</v>
      </c>
      <c r="Q22" s="46"/>
      <c r="R22" s="45">
        <v>0</v>
      </c>
      <c r="S22" s="44">
        <v>0</v>
      </c>
      <c r="T22" s="12">
        <f t="shared" si="0"/>
        <v>0</v>
      </c>
      <c r="U22" s="44">
        <v>51.5</v>
      </c>
      <c r="V22" s="12">
        <f t="shared" si="1"/>
        <v>241</v>
      </c>
      <c r="W22" s="99">
        <f t="shared" si="2"/>
        <v>53.332499999999996</v>
      </c>
      <c r="X22" s="16"/>
      <c r="Y22" s="98">
        <f t="shared" si="3"/>
        <v>74.66624999999999</v>
      </c>
      <c r="Z22" s="71"/>
      <c r="AA22" s="94" t="str">
        <f t="shared" si="4"/>
        <v>ANO</v>
      </c>
      <c r="AB22" s="96"/>
      <c r="AC22" s="96"/>
      <c r="AD22" s="96">
        <v>96</v>
      </c>
      <c r="AE22" s="97"/>
      <c r="AF22" s="95">
        <f t="shared" si="5"/>
        <v>96</v>
      </c>
    </row>
    <row r="23" spans="1:32" ht="14.25" customHeight="1">
      <c r="A23" s="44">
        <v>20</v>
      </c>
      <c r="B23" s="3" t="s">
        <v>105</v>
      </c>
      <c r="C23" s="3" t="s">
        <v>103</v>
      </c>
      <c r="D23" s="139" t="s">
        <v>743</v>
      </c>
      <c r="E23" s="1" t="s">
        <v>2</v>
      </c>
      <c r="F23" s="21" t="s">
        <v>17</v>
      </c>
      <c r="G23" s="87" t="s">
        <v>480</v>
      </c>
      <c r="H23" s="81">
        <v>89.67</v>
      </c>
      <c r="I23" s="92" t="s">
        <v>533</v>
      </c>
      <c r="J23" s="81">
        <v>92</v>
      </c>
      <c r="K23" s="91">
        <v>0</v>
      </c>
      <c r="L23" s="81">
        <v>0</v>
      </c>
      <c r="M23" s="91" t="s">
        <v>537</v>
      </c>
      <c r="N23" s="81">
        <v>27</v>
      </c>
      <c r="O23" s="91">
        <v>0</v>
      </c>
      <c r="P23" s="81">
        <v>0</v>
      </c>
      <c r="Q23" s="46"/>
      <c r="R23" s="45">
        <v>0</v>
      </c>
      <c r="S23" s="44">
        <v>0</v>
      </c>
      <c r="T23" s="12">
        <f t="shared" si="0"/>
        <v>0</v>
      </c>
      <c r="U23" s="44">
        <v>43.5</v>
      </c>
      <c r="V23" s="12">
        <f t="shared" si="1"/>
        <v>361</v>
      </c>
      <c r="W23" s="99">
        <f t="shared" si="2"/>
        <v>52.167500000000004</v>
      </c>
      <c r="X23" s="16">
        <f aca="true" t="shared" si="6" ref="X23:X28">W23+MAX(V23,R23,T23)+0</f>
        <v>413.1675</v>
      </c>
      <c r="Y23" s="98">
        <f t="shared" si="3"/>
        <v>52.167500000000004</v>
      </c>
      <c r="Z23" s="71"/>
      <c r="AA23" s="94" t="str">
        <f t="shared" si="4"/>
        <v>NE</v>
      </c>
      <c r="AB23" s="96"/>
      <c r="AC23" s="96"/>
      <c r="AD23" s="96">
        <v>0</v>
      </c>
      <c r="AE23" s="97"/>
      <c r="AF23" s="95">
        <f t="shared" si="5"/>
        <v>0</v>
      </c>
    </row>
    <row r="24" spans="1:32" ht="14.25" customHeight="1">
      <c r="A24" s="78">
        <v>21</v>
      </c>
      <c r="B24" s="13" t="s">
        <v>614</v>
      </c>
      <c r="C24" s="10" t="s">
        <v>14</v>
      </c>
      <c r="D24" s="9" t="s">
        <v>750</v>
      </c>
      <c r="E24" s="15" t="s">
        <v>595</v>
      </c>
      <c r="F24" s="15" t="s">
        <v>355</v>
      </c>
      <c r="G24" s="87">
        <v>0</v>
      </c>
      <c r="H24" s="81">
        <v>0</v>
      </c>
      <c r="I24" s="91" t="s">
        <v>472</v>
      </c>
      <c r="J24" s="81">
        <v>0</v>
      </c>
      <c r="K24" s="91" t="s">
        <v>477</v>
      </c>
      <c r="L24" s="81">
        <v>99.33</v>
      </c>
      <c r="M24" s="91">
        <v>0</v>
      </c>
      <c r="N24" s="81">
        <v>0</v>
      </c>
      <c r="O24" s="91" t="s">
        <v>447</v>
      </c>
      <c r="P24" s="81">
        <v>100</v>
      </c>
      <c r="Q24" s="46"/>
      <c r="R24" s="45">
        <v>0</v>
      </c>
      <c r="S24" s="44">
        <v>0</v>
      </c>
      <c r="T24" s="12">
        <f t="shared" si="0"/>
        <v>0</v>
      </c>
      <c r="U24" s="44">
        <v>30.5</v>
      </c>
      <c r="V24" s="12">
        <f t="shared" si="1"/>
        <v>556</v>
      </c>
      <c r="W24" s="99">
        <f t="shared" si="2"/>
        <v>49.832499999999996</v>
      </c>
      <c r="X24" s="16">
        <f t="shared" si="6"/>
        <v>605.8325</v>
      </c>
      <c r="Y24" s="98">
        <f t="shared" si="3"/>
        <v>49.832499999999996</v>
      </c>
      <c r="Z24" s="71"/>
      <c r="AA24" s="94" t="str">
        <f t="shared" si="4"/>
        <v>NE</v>
      </c>
      <c r="AB24" s="96"/>
      <c r="AC24" s="96"/>
      <c r="AD24" s="96">
        <v>0</v>
      </c>
      <c r="AE24" s="97"/>
      <c r="AF24" s="95">
        <f t="shared" si="5"/>
        <v>0</v>
      </c>
    </row>
    <row r="25" spans="1:32" ht="14.25" customHeight="1">
      <c r="A25" s="78">
        <v>22</v>
      </c>
      <c r="B25" s="13" t="s">
        <v>618</v>
      </c>
      <c r="C25" s="10" t="s">
        <v>187</v>
      </c>
      <c r="D25" s="9"/>
      <c r="E25" s="15" t="s">
        <v>357</v>
      </c>
      <c r="F25" s="15" t="s">
        <v>362</v>
      </c>
      <c r="G25" s="87">
        <v>0</v>
      </c>
      <c r="H25" s="81">
        <v>0</v>
      </c>
      <c r="I25" s="91" t="s">
        <v>472</v>
      </c>
      <c r="J25" s="81">
        <v>0</v>
      </c>
      <c r="K25" s="91" t="s">
        <v>498</v>
      </c>
      <c r="L25" s="81">
        <v>95</v>
      </c>
      <c r="M25" s="91">
        <v>0</v>
      </c>
      <c r="N25" s="81">
        <v>0</v>
      </c>
      <c r="O25" s="91" t="s">
        <v>477</v>
      </c>
      <c r="P25" s="81">
        <v>99.33</v>
      </c>
      <c r="Q25" s="46"/>
      <c r="R25" s="45">
        <v>0</v>
      </c>
      <c r="S25" s="44">
        <v>0</v>
      </c>
      <c r="T25" s="12">
        <f t="shared" si="0"/>
        <v>0</v>
      </c>
      <c r="U25" s="44">
        <v>30.5</v>
      </c>
      <c r="V25" s="12">
        <f t="shared" si="1"/>
        <v>556</v>
      </c>
      <c r="W25" s="99">
        <f t="shared" si="2"/>
        <v>48.582499999999996</v>
      </c>
      <c r="X25" s="16">
        <f t="shared" si="6"/>
        <v>604.5825</v>
      </c>
      <c r="Y25" s="98">
        <f t="shared" si="3"/>
        <v>48.582499999999996</v>
      </c>
      <c r="AA25" s="94" t="str">
        <f t="shared" si="4"/>
        <v>NE</v>
      </c>
      <c r="AB25" s="96"/>
      <c r="AC25" s="96"/>
      <c r="AD25" s="96">
        <v>0</v>
      </c>
      <c r="AE25" s="97"/>
      <c r="AF25" s="95">
        <f t="shared" si="5"/>
        <v>0</v>
      </c>
    </row>
    <row r="26" spans="1:32" ht="14.25" customHeight="1">
      <c r="A26" s="44">
        <v>23</v>
      </c>
      <c r="B26" s="13" t="s">
        <v>620</v>
      </c>
      <c r="C26" s="10" t="s">
        <v>4</v>
      </c>
      <c r="D26" s="9"/>
      <c r="E26" s="15" t="s">
        <v>357</v>
      </c>
      <c r="F26" s="15" t="s">
        <v>619</v>
      </c>
      <c r="G26" s="87">
        <v>0</v>
      </c>
      <c r="H26" s="81">
        <v>0</v>
      </c>
      <c r="I26" s="91" t="s">
        <v>472</v>
      </c>
      <c r="J26" s="81">
        <v>0</v>
      </c>
      <c r="K26" s="125" t="s">
        <v>621</v>
      </c>
      <c r="L26" s="81">
        <v>92.67</v>
      </c>
      <c r="M26" s="91">
        <v>0</v>
      </c>
      <c r="N26" s="81">
        <v>0</v>
      </c>
      <c r="O26" s="91" t="s">
        <v>499</v>
      </c>
      <c r="P26" s="81">
        <v>99.33</v>
      </c>
      <c r="Q26" s="46"/>
      <c r="R26" s="45">
        <v>0</v>
      </c>
      <c r="S26" s="44">
        <v>0</v>
      </c>
      <c r="T26" s="12">
        <f t="shared" si="0"/>
        <v>0</v>
      </c>
      <c r="U26" s="44">
        <v>30.5</v>
      </c>
      <c r="V26" s="12">
        <f t="shared" si="1"/>
        <v>556</v>
      </c>
      <c r="W26" s="99">
        <f t="shared" si="2"/>
        <v>48</v>
      </c>
      <c r="X26" s="16">
        <f t="shared" si="6"/>
        <v>604</v>
      </c>
      <c r="Y26" s="98">
        <f t="shared" si="3"/>
        <v>48</v>
      </c>
      <c r="AA26" s="94" t="str">
        <f t="shared" si="4"/>
        <v>NE</v>
      </c>
      <c r="AB26" s="96"/>
      <c r="AC26" s="96"/>
      <c r="AD26" s="96">
        <v>0</v>
      </c>
      <c r="AE26" s="97"/>
      <c r="AF26" s="95">
        <f t="shared" si="5"/>
        <v>0</v>
      </c>
    </row>
    <row r="27" spans="1:32" ht="14.25" customHeight="1">
      <c r="A27" s="78">
        <v>24</v>
      </c>
      <c r="B27" s="13" t="s">
        <v>353</v>
      </c>
      <c r="C27" s="10" t="s">
        <v>354</v>
      </c>
      <c r="D27" s="9" t="s">
        <v>747</v>
      </c>
      <c r="E27" s="15" t="s">
        <v>74</v>
      </c>
      <c r="F27" s="15" t="s">
        <v>355</v>
      </c>
      <c r="G27" s="87" t="s">
        <v>470</v>
      </c>
      <c r="H27" s="81">
        <v>90</v>
      </c>
      <c r="I27" s="91">
        <v>0</v>
      </c>
      <c r="J27" s="81">
        <v>0</v>
      </c>
      <c r="K27" s="91">
        <v>0</v>
      </c>
      <c r="L27" s="81">
        <v>0</v>
      </c>
      <c r="M27" s="91">
        <v>0</v>
      </c>
      <c r="N27" s="81">
        <v>0</v>
      </c>
      <c r="O27" s="91" t="s">
        <v>498</v>
      </c>
      <c r="P27" s="81">
        <v>96</v>
      </c>
      <c r="Q27" s="46"/>
      <c r="R27" s="45">
        <v>0</v>
      </c>
      <c r="S27" s="44">
        <v>0</v>
      </c>
      <c r="T27" s="12">
        <f t="shared" si="0"/>
        <v>0</v>
      </c>
      <c r="U27" s="44">
        <v>15.5</v>
      </c>
      <c r="V27" s="12">
        <f t="shared" si="1"/>
        <v>782</v>
      </c>
      <c r="W27" s="99">
        <f t="shared" si="2"/>
        <v>46.5</v>
      </c>
      <c r="X27" s="16">
        <f t="shared" si="6"/>
        <v>828.5</v>
      </c>
      <c r="Y27" s="98">
        <f t="shared" si="3"/>
        <v>46.5</v>
      </c>
      <c r="Z27" s="71"/>
      <c r="AA27" s="94" t="str">
        <f t="shared" si="4"/>
        <v>NE</v>
      </c>
      <c r="AB27" s="96"/>
      <c r="AC27" s="96"/>
      <c r="AD27" s="96">
        <v>0</v>
      </c>
      <c r="AE27" s="97"/>
      <c r="AF27" s="95">
        <f t="shared" si="5"/>
        <v>0</v>
      </c>
    </row>
    <row r="28" spans="1:32" ht="14.25" customHeight="1">
      <c r="A28" s="78">
        <v>25</v>
      </c>
      <c r="B28" s="13" t="s">
        <v>623</v>
      </c>
      <c r="C28" s="10" t="s">
        <v>8</v>
      </c>
      <c r="D28" s="9" t="s">
        <v>761</v>
      </c>
      <c r="E28" s="15" t="s">
        <v>595</v>
      </c>
      <c r="F28" s="15" t="s">
        <v>61</v>
      </c>
      <c r="G28" s="87">
        <v>0</v>
      </c>
      <c r="H28" s="81">
        <v>0</v>
      </c>
      <c r="I28" s="91" t="s">
        <v>472</v>
      </c>
      <c r="J28" s="81">
        <v>0</v>
      </c>
      <c r="K28" s="91" t="s">
        <v>497</v>
      </c>
      <c r="L28" s="81">
        <v>79.67</v>
      </c>
      <c r="M28" s="91">
        <v>0</v>
      </c>
      <c r="N28" s="81">
        <v>0</v>
      </c>
      <c r="O28" s="91" t="s">
        <v>487</v>
      </c>
      <c r="P28" s="81">
        <v>87</v>
      </c>
      <c r="Q28" s="46"/>
      <c r="R28" s="45">
        <v>0</v>
      </c>
      <c r="S28" s="44">
        <v>0</v>
      </c>
      <c r="T28" s="12">
        <f t="shared" si="0"/>
        <v>0</v>
      </c>
      <c r="U28" s="44">
        <v>30.5</v>
      </c>
      <c r="V28" s="12">
        <f t="shared" si="1"/>
        <v>556</v>
      </c>
      <c r="W28" s="99">
        <f t="shared" si="2"/>
        <v>41.667500000000004</v>
      </c>
      <c r="X28" s="16">
        <f t="shared" si="6"/>
        <v>597.6675</v>
      </c>
      <c r="Y28" s="98">
        <f t="shared" si="3"/>
        <v>41.667500000000004</v>
      </c>
      <c r="AA28" s="94" t="str">
        <f t="shared" si="4"/>
        <v>NE</v>
      </c>
      <c r="AB28" s="96"/>
      <c r="AC28" s="96"/>
      <c r="AD28" s="96">
        <v>0</v>
      </c>
      <c r="AE28" s="97"/>
      <c r="AF28" s="95">
        <f t="shared" si="5"/>
        <v>0</v>
      </c>
    </row>
    <row r="29" spans="1:32" ht="14.25" customHeight="1">
      <c r="A29" s="44">
        <v>26</v>
      </c>
      <c r="B29" s="13" t="s">
        <v>353</v>
      </c>
      <c r="C29" s="10" t="s">
        <v>123</v>
      </c>
      <c r="D29" s="9" t="s">
        <v>746</v>
      </c>
      <c r="E29" s="15" t="s">
        <v>74</v>
      </c>
      <c r="F29" s="15" t="s">
        <v>356</v>
      </c>
      <c r="G29" s="87" t="s">
        <v>474</v>
      </c>
      <c r="H29" s="81">
        <v>52.33</v>
      </c>
      <c r="I29" s="91">
        <v>0</v>
      </c>
      <c r="J29" s="81">
        <v>0</v>
      </c>
      <c r="K29" s="91" t="s">
        <v>501</v>
      </c>
      <c r="L29" s="81">
        <v>99.33</v>
      </c>
      <c r="M29" s="91">
        <v>0</v>
      </c>
      <c r="N29" s="81">
        <v>0</v>
      </c>
      <c r="O29" s="91">
        <v>0</v>
      </c>
      <c r="P29" s="81">
        <v>0</v>
      </c>
      <c r="Q29" s="46"/>
      <c r="R29" s="45">
        <v>0</v>
      </c>
      <c r="S29" s="44">
        <v>0</v>
      </c>
      <c r="T29" s="12">
        <f t="shared" si="0"/>
        <v>0</v>
      </c>
      <c r="U29" s="44">
        <v>16.5</v>
      </c>
      <c r="V29" s="12">
        <f t="shared" si="1"/>
        <v>767</v>
      </c>
      <c r="W29" s="99">
        <f t="shared" si="2"/>
        <v>37.915</v>
      </c>
      <c r="X29" s="16"/>
      <c r="Y29" s="98">
        <f t="shared" si="3"/>
        <v>37.915</v>
      </c>
      <c r="Z29" s="71"/>
      <c r="AA29" s="94" t="str">
        <f t="shared" si="4"/>
        <v>NE</v>
      </c>
      <c r="AB29" s="96"/>
      <c r="AC29" s="96"/>
      <c r="AD29" s="96">
        <v>0</v>
      </c>
      <c r="AE29" s="97"/>
      <c r="AF29" s="95">
        <f t="shared" si="5"/>
        <v>0</v>
      </c>
    </row>
    <row r="30" spans="1:32" ht="14.25" customHeight="1">
      <c r="A30" s="78">
        <v>27</v>
      </c>
      <c r="B30" s="13" t="s">
        <v>624</v>
      </c>
      <c r="C30" s="10" t="s">
        <v>361</v>
      </c>
      <c r="D30" s="9"/>
      <c r="E30" s="15" t="s">
        <v>357</v>
      </c>
      <c r="F30" s="15" t="s">
        <v>362</v>
      </c>
      <c r="G30" s="87">
        <v>0</v>
      </c>
      <c r="H30" s="81">
        <v>0</v>
      </c>
      <c r="I30" s="91" t="s">
        <v>472</v>
      </c>
      <c r="J30" s="81">
        <v>0</v>
      </c>
      <c r="K30" s="91" t="s">
        <v>474</v>
      </c>
      <c r="L30" s="81">
        <v>69</v>
      </c>
      <c r="M30" s="91">
        <v>0</v>
      </c>
      <c r="N30" s="81">
        <v>0</v>
      </c>
      <c r="O30" s="91" t="s">
        <v>517</v>
      </c>
      <c r="P30" s="81">
        <v>80</v>
      </c>
      <c r="Q30" s="46"/>
      <c r="R30" s="45">
        <v>0</v>
      </c>
      <c r="S30" s="44">
        <v>0</v>
      </c>
      <c r="T30" s="12">
        <f t="shared" si="0"/>
        <v>0</v>
      </c>
      <c r="U30" s="44">
        <v>30.5</v>
      </c>
      <c r="V30" s="12">
        <f t="shared" si="1"/>
        <v>556</v>
      </c>
      <c r="W30" s="99">
        <f t="shared" si="2"/>
        <v>37.25</v>
      </c>
      <c r="X30" s="16">
        <f aca="true" t="shared" si="7" ref="X30:X46">W30+MAX(V30,R30,T30)+0</f>
        <v>593.25</v>
      </c>
      <c r="Y30" s="98">
        <f t="shared" si="3"/>
        <v>37.25</v>
      </c>
      <c r="AA30" s="94" t="str">
        <f t="shared" si="4"/>
        <v>NE</v>
      </c>
      <c r="AB30" s="96"/>
      <c r="AC30" s="96"/>
      <c r="AD30" s="96">
        <v>0</v>
      </c>
      <c r="AE30" s="97"/>
      <c r="AF30" s="95">
        <f t="shared" si="5"/>
        <v>0</v>
      </c>
    </row>
    <row r="31" spans="1:32" ht="14.25" customHeight="1">
      <c r="A31" s="78">
        <v>28</v>
      </c>
      <c r="B31" s="13" t="s">
        <v>615</v>
      </c>
      <c r="C31" s="10" t="s">
        <v>56</v>
      </c>
      <c r="D31" s="9"/>
      <c r="E31" s="15" t="s">
        <v>596</v>
      </c>
      <c r="F31" s="15" t="s">
        <v>107</v>
      </c>
      <c r="G31" s="87">
        <v>0</v>
      </c>
      <c r="H31" s="81">
        <v>0</v>
      </c>
      <c r="I31" s="91" t="s">
        <v>472</v>
      </c>
      <c r="J31" s="81">
        <v>0</v>
      </c>
      <c r="K31" s="91" t="s">
        <v>616</v>
      </c>
      <c r="L31" s="81">
        <v>98.33</v>
      </c>
      <c r="M31" s="91">
        <v>0</v>
      </c>
      <c r="N31" s="81">
        <v>0</v>
      </c>
      <c r="O31" s="91">
        <v>0</v>
      </c>
      <c r="P31" s="81">
        <v>0</v>
      </c>
      <c r="Q31" s="46"/>
      <c r="R31" s="45">
        <v>0</v>
      </c>
      <c r="S31" s="44">
        <v>0</v>
      </c>
      <c r="T31" s="12">
        <f t="shared" si="0"/>
        <v>0</v>
      </c>
      <c r="U31" s="44">
        <v>30.5</v>
      </c>
      <c r="V31" s="12">
        <f t="shared" si="1"/>
        <v>556</v>
      </c>
      <c r="W31" s="99">
        <f t="shared" si="2"/>
        <v>24.5825</v>
      </c>
      <c r="X31" s="16">
        <f t="shared" si="7"/>
        <v>580.5825</v>
      </c>
      <c r="Y31" s="98">
        <f t="shared" si="3"/>
        <v>24.5825</v>
      </c>
      <c r="Z31" s="34"/>
      <c r="AA31" s="94" t="str">
        <f t="shared" si="4"/>
        <v>NE</v>
      </c>
      <c r="AB31" s="96"/>
      <c r="AC31" s="96"/>
      <c r="AD31" s="96">
        <v>0</v>
      </c>
      <c r="AE31" s="97"/>
      <c r="AF31" s="95">
        <f t="shared" si="5"/>
        <v>0</v>
      </c>
    </row>
    <row r="32" spans="1:32" ht="14.25" customHeight="1">
      <c r="A32" s="44">
        <v>29</v>
      </c>
      <c r="B32" s="3" t="s">
        <v>790</v>
      </c>
      <c r="C32" s="3" t="s">
        <v>8</v>
      </c>
      <c r="D32" s="139" t="s">
        <v>791</v>
      </c>
      <c r="E32" s="1" t="s">
        <v>2</v>
      </c>
      <c r="F32" s="21" t="s">
        <v>17</v>
      </c>
      <c r="G32" s="87" t="s">
        <v>472</v>
      </c>
      <c r="H32" s="81">
        <v>0</v>
      </c>
      <c r="I32" s="91" t="s">
        <v>472</v>
      </c>
      <c r="J32" s="81">
        <v>0</v>
      </c>
      <c r="K32" s="91" t="s">
        <v>472</v>
      </c>
      <c r="L32" s="81">
        <v>0</v>
      </c>
      <c r="M32" s="91" t="s">
        <v>472</v>
      </c>
      <c r="N32" s="81">
        <v>0</v>
      </c>
      <c r="O32" s="91" t="s">
        <v>801</v>
      </c>
      <c r="P32" s="81">
        <v>96.33</v>
      </c>
      <c r="Q32" s="46"/>
      <c r="R32" s="45">
        <v>0</v>
      </c>
      <c r="S32" s="44">
        <v>0</v>
      </c>
      <c r="T32" s="12">
        <f t="shared" si="0"/>
        <v>0</v>
      </c>
      <c r="U32" s="44">
        <v>25.5</v>
      </c>
      <c r="V32" s="12">
        <f t="shared" si="1"/>
        <v>632</v>
      </c>
      <c r="W32" s="99">
        <f>((H32+J32+L32+N32+P32)-MIN(J32,H32,L32,N32,P32))/4</f>
        <v>24.0825</v>
      </c>
      <c r="X32" s="16">
        <f t="shared" si="7"/>
        <v>656.0825</v>
      </c>
      <c r="Y32" s="98">
        <f>IF(AA32="ANO",AVERAGE(W32,AB32,AC32,AD32,AE32),W32)</f>
        <v>58.70625</v>
      </c>
      <c r="Z32" s="71"/>
      <c r="AA32" s="94" t="str">
        <f>IF(AVERAGE(AB32:AE32)&gt;W32,"ANO","NE")</f>
        <v>ANO</v>
      </c>
      <c r="AB32" s="96"/>
      <c r="AC32" s="96"/>
      <c r="AD32" s="96"/>
      <c r="AE32" s="97">
        <v>93.33</v>
      </c>
      <c r="AF32" s="95">
        <f>AVERAGE(AB32:AE32)</f>
        <v>93.33</v>
      </c>
    </row>
    <row r="33" spans="1:32" ht="14.25" customHeight="1">
      <c r="A33" s="78">
        <v>30</v>
      </c>
      <c r="B33" s="20" t="s">
        <v>241</v>
      </c>
      <c r="C33" s="10" t="s">
        <v>242</v>
      </c>
      <c r="D33" s="9" t="s">
        <v>755</v>
      </c>
      <c r="E33" s="15" t="s">
        <v>369</v>
      </c>
      <c r="F33" s="63" t="s">
        <v>170</v>
      </c>
      <c r="G33" s="87">
        <v>0</v>
      </c>
      <c r="H33" s="81">
        <v>0</v>
      </c>
      <c r="I33" s="91">
        <v>0</v>
      </c>
      <c r="J33" s="81">
        <v>0</v>
      </c>
      <c r="K33" s="91">
        <v>0</v>
      </c>
      <c r="L33" s="81">
        <v>0</v>
      </c>
      <c r="M33" s="91">
        <v>0</v>
      </c>
      <c r="N33" s="81">
        <v>0</v>
      </c>
      <c r="O33" s="91" t="s">
        <v>482</v>
      </c>
      <c r="P33" s="81">
        <v>95.67</v>
      </c>
      <c r="Q33" s="46"/>
      <c r="R33" s="45">
        <v>0</v>
      </c>
      <c r="S33" s="44">
        <v>0</v>
      </c>
      <c r="T33" s="12">
        <f t="shared" si="0"/>
        <v>0</v>
      </c>
      <c r="U33" s="44">
        <v>53.5</v>
      </c>
      <c r="V33" s="12">
        <f t="shared" si="1"/>
        <v>211</v>
      </c>
      <c r="W33" s="99">
        <f t="shared" si="2"/>
        <v>23.9175</v>
      </c>
      <c r="X33" s="16">
        <f t="shared" si="7"/>
        <v>234.9175</v>
      </c>
      <c r="Y33" s="98">
        <f t="shared" si="3"/>
        <v>23.9175</v>
      </c>
      <c r="Z33" s="71"/>
      <c r="AA33" s="94" t="str">
        <f t="shared" si="4"/>
        <v>NE</v>
      </c>
      <c r="AB33" s="96"/>
      <c r="AC33" s="96"/>
      <c r="AD33" s="96">
        <v>0</v>
      </c>
      <c r="AE33" s="97"/>
      <c r="AF33" s="95">
        <f t="shared" si="5"/>
        <v>0</v>
      </c>
    </row>
    <row r="34" spans="1:32" ht="14.25" customHeight="1">
      <c r="A34" s="78">
        <v>31</v>
      </c>
      <c r="B34" s="13" t="s">
        <v>617</v>
      </c>
      <c r="C34" s="10" t="s">
        <v>100</v>
      </c>
      <c r="D34" s="9"/>
      <c r="E34" s="15" t="s">
        <v>596</v>
      </c>
      <c r="F34" s="15" t="s">
        <v>107</v>
      </c>
      <c r="G34" s="87">
        <v>0</v>
      </c>
      <c r="H34" s="81">
        <v>0</v>
      </c>
      <c r="I34" s="91" t="s">
        <v>472</v>
      </c>
      <c r="J34" s="81">
        <v>0</v>
      </c>
      <c r="K34" s="91" t="s">
        <v>476</v>
      </c>
      <c r="L34" s="81">
        <v>95.33</v>
      </c>
      <c r="M34" s="91">
        <v>0</v>
      </c>
      <c r="N34" s="81">
        <v>0</v>
      </c>
      <c r="O34" s="91">
        <v>0</v>
      </c>
      <c r="P34" s="81">
        <v>0</v>
      </c>
      <c r="Q34" s="46"/>
      <c r="R34" s="45">
        <v>0</v>
      </c>
      <c r="S34" s="44">
        <v>0</v>
      </c>
      <c r="T34" s="12">
        <f t="shared" si="0"/>
        <v>0</v>
      </c>
      <c r="U34" s="44">
        <v>30.5</v>
      </c>
      <c r="V34" s="12">
        <f t="shared" si="1"/>
        <v>556</v>
      </c>
      <c r="W34" s="99">
        <f t="shared" si="2"/>
        <v>23.8325</v>
      </c>
      <c r="X34" s="16">
        <f t="shared" si="7"/>
        <v>579.8325</v>
      </c>
      <c r="Y34" s="98">
        <f t="shared" si="3"/>
        <v>23.8325</v>
      </c>
      <c r="AA34" s="94" t="str">
        <f t="shared" si="4"/>
        <v>NE</v>
      </c>
      <c r="AB34" s="96"/>
      <c r="AC34" s="96"/>
      <c r="AD34" s="96">
        <v>0</v>
      </c>
      <c r="AE34" s="97"/>
      <c r="AF34" s="95">
        <f t="shared" si="5"/>
        <v>0</v>
      </c>
    </row>
    <row r="35" spans="1:32" ht="14.25" customHeight="1">
      <c r="A35" s="44" t="s">
        <v>810</v>
      </c>
      <c r="B35" s="10" t="s">
        <v>358</v>
      </c>
      <c r="C35" s="10" t="s">
        <v>103</v>
      </c>
      <c r="D35" s="9" t="s">
        <v>767</v>
      </c>
      <c r="E35" s="15" t="s">
        <v>595</v>
      </c>
      <c r="F35" s="63" t="s">
        <v>217</v>
      </c>
      <c r="G35" s="87" t="s">
        <v>472</v>
      </c>
      <c r="H35" s="81">
        <v>0</v>
      </c>
      <c r="I35" s="91" t="s">
        <v>472</v>
      </c>
      <c r="J35" s="81">
        <v>0</v>
      </c>
      <c r="K35" s="91" t="s">
        <v>472</v>
      </c>
      <c r="L35" s="81">
        <v>0</v>
      </c>
      <c r="M35" s="91" t="s">
        <v>472</v>
      </c>
      <c r="N35" s="81">
        <v>0</v>
      </c>
      <c r="O35" s="91" t="s">
        <v>494</v>
      </c>
      <c r="P35" s="81">
        <v>93.33</v>
      </c>
      <c r="Q35" s="46"/>
      <c r="R35" s="45">
        <v>0</v>
      </c>
      <c r="S35" s="44">
        <v>0</v>
      </c>
      <c r="T35" s="12">
        <f t="shared" si="0"/>
        <v>0</v>
      </c>
      <c r="U35" s="44">
        <v>64.5</v>
      </c>
      <c r="V35" s="12">
        <f t="shared" si="1"/>
        <v>45</v>
      </c>
      <c r="W35" s="99">
        <f aca="true" t="shared" si="8" ref="W35:W69">((H35+J35+L35+N35+P35)-MIN(J35,H35,L35,N35,P35))/4</f>
        <v>23.3325</v>
      </c>
      <c r="X35" s="16">
        <f t="shared" si="7"/>
        <v>68.3325</v>
      </c>
      <c r="Y35" s="98">
        <f aca="true" t="shared" si="9" ref="Y35:Y69">IF(AA35="ANO",AVERAGE(W35,AB35,AC35,AD35,AE35),W35)</f>
        <v>23.3325</v>
      </c>
      <c r="Z35" s="71"/>
      <c r="AA35" s="94" t="str">
        <f aca="true" t="shared" si="10" ref="AA35:AA69">IF(AVERAGE(AB35:AE35)&gt;W35,"ANO","NE")</f>
        <v>NE</v>
      </c>
      <c r="AB35" s="96"/>
      <c r="AC35" s="96"/>
      <c r="AD35" s="96">
        <v>0</v>
      </c>
      <c r="AE35" s="97"/>
      <c r="AF35" s="95">
        <f aca="true" t="shared" si="11" ref="AF35:AF69">AVERAGE(AB35:AE35)</f>
        <v>0</v>
      </c>
    </row>
    <row r="36" spans="1:32" ht="14.25" customHeight="1">
      <c r="A36" s="78" t="s">
        <v>810</v>
      </c>
      <c r="B36" s="13" t="s">
        <v>611</v>
      </c>
      <c r="C36" s="10" t="s">
        <v>49</v>
      </c>
      <c r="D36" s="9" t="s">
        <v>748</v>
      </c>
      <c r="E36" s="15" t="s">
        <v>597</v>
      </c>
      <c r="F36" s="15" t="s">
        <v>104</v>
      </c>
      <c r="G36" s="87">
        <v>0</v>
      </c>
      <c r="H36" s="81">
        <v>0</v>
      </c>
      <c r="I36" s="91" t="s">
        <v>472</v>
      </c>
      <c r="J36" s="81">
        <v>0</v>
      </c>
      <c r="K36" s="91" t="s">
        <v>495</v>
      </c>
      <c r="L36" s="81">
        <v>93.33</v>
      </c>
      <c r="M36" s="91">
        <v>0</v>
      </c>
      <c r="N36" s="81">
        <v>0</v>
      </c>
      <c r="O36" s="91">
        <v>0</v>
      </c>
      <c r="P36" s="81">
        <v>0</v>
      </c>
      <c r="Q36" s="46"/>
      <c r="R36" s="45">
        <v>0</v>
      </c>
      <c r="S36" s="44">
        <v>0</v>
      </c>
      <c r="T36" s="12">
        <f aca="true" t="shared" si="12" ref="T36:T67">ROUND(IF(S36&gt;0,(((MAX($S$4:$S$70)-S36+1)/(MAX($S$4:$S$70)))*1000),0),0)</f>
        <v>0</v>
      </c>
      <c r="U36" s="44">
        <v>30.5</v>
      </c>
      <c r="V36" s="12">
        <f aca="true" t="shared" si="13" ref="V36:V67">ROUND(IF(U36&gt;0,(((MAX($U$4:$U$70)-U36+1)/(MAX($U$4:$U$70)))*1000),0),0)</f>
        <v>556</v>
      </c>
      <c r="W36" s="99">
        <f>((H36+J36+L36+N36+P36)-MIN(J36,H36,L36,N36,P36))/4</f>
        <v>23.3325</v>
      </c>
      <c r="X36" s="16">
        <f t="shared" si="7"/>
        <v>579.3325</v>
      </c>
      <c r="Y36" s="98">
        <f>IF(AA36="ANO",AVERAGE(W36,AB36,AC36,AD36,AE36),W36)</f>
        <v>23.3325</v>
      </c>
      <c r="AA36" s="94" t="str">
        <f>IF(AVERAGE(AB36:AE36)&gt;W36,"ANO","NE")</f>
        <v>NE</v>
      </c>
      <c r="AB36" s="96"/>
      <c r="AC36" s="96"/>
      <c r="AD36" s="96">
        <v>0</v>
      </c>
      <c r="AE36" s="97"/>
      <c r="AF36" s="95">
        <f>AVERAGE(AB36:AE36)</f>
        <v>0</v>
      </c>
    </row>
    <row r="37" spans="1:32" ht="14.25" customHeight="1">
      <c r="A37" s="78" t="s">
        <v>811</v>
      </c>
      <c r="B37" s="13" t="s">
        <v>805</v>
      </c>
      <c r="C37" s="10" t="s">
        <v>293</v>
      </c>
      <c r="D37" s="9" t="s">
        <v>755</v>
      </c>
      <c r="E37" s="15" t="s">
        <v>305</v>
      </c>
      <c r="F37" s="15" t="s">
        <v>17</v>
      </c>
      <c r="G37" s="87" t="s">
        <v>472</v>
      </c>
      <c r="H37" s="81">
        <v>0</v>
      </c>
      <c r="I37" s="91" t="s">
        <v>472</v>
      </c>
      <c r="J37" s="81">
        <v>0</v>
      </c>
      <c r="K37" s="91" t="s">
        <v>472</v>
      </c>
      <c r="L37" s="81">
        <v>0</v>
      </c>
      <c r="M37" s="91" t="s">
        <v>472</v>
      </c>
      <c r="N37" s="81">
        <v>0</v>
      </c>
      <c r="O37" s="91" t="s">
        <v>478</v>
      </c>
      <c r="P37" s="81">
        <v>92.33</v>
      </c>
      <c r="Q37" s="46"/>
      <c r="R37" s="45">
        <v>0</v>
      </c>
      <c r="S37" s="44">
        <v>0</v>
      </c>
      <c r="T37" s="12">
        <f t="shared" si="12"/>
        <v>0</v>
      </c>
      <c r="U37" s="44">
        <v>31.5</v>
      </c>
      <c r="V37" s="12">
        <f t="shared" si="13"/>
        <v>541</v>
      </c>
      <c r="W37" s="99">
        <f t="shared" si="8"/>
        <v>23.0825</v>
      </c>
      <c r="X37" s="16">
        <f t="shared" si="7"/>
        <v>564.0825</v>
      </c>
      <c r="Y37" s="98">
        <f t="shared" si="9"/>
        <v>23.0825</v>
      </c>
      <c r="Z37" s="34"/>
      <c r="AA37" s="94" t="str">
        <f t="shared" si="10"/>
        <v>NE</v>
      </c>
      <c r="AB37" s="96"/>
      <c r="AC37" s="96"/>
      <c r="AD37" s="96">
        <v>0</v>
      </c>
      <c r="AE37" s="97"/>
      <c r="AF37" s="95">
        <f t="shared" si="11"/>
        <v>0</v>
      </c>
    </row>
    <row r="38" spans="1:32" ht="14.25" customHeight="1">
      <c r="A38" s="44" t="s">
        <v>811</v>
      </c>
      <c r="B38" s="1" t="s">
        <v>806</v>
      </c>
      <c r="C38" s="1" t="s">
        <v>187</v>
      </c>
      <c r="D38" s="140" t="s">
        <v>755</v>
      </c>
      <c r="E38" s="1" t="s">
        <v>366</v>
      </c>
      <c r="F38" s="28" t="s">
        <v>807</v>
      </c>
      <c r="G38" s="87" t="s">
        <v>472</v>
      </c>
      <c r="H38" s="81">
        <v>0</v>
      </c>
      <c r="I38" s="91" t="s">
        <v>472</v>
      </c>
      <c r="J38" s="81">
        <v>0</v>
      </c>
      <c r="K38" s="91" t="s">
        <v>472</v>
      </c>
      <c r="L38" s="81">
        <v>0</v>
      </c>
      <c r="M38" s="91" t="s">
        <v>472</v>
      </c>
      <c r="N38" s="81">
        <v>0</v>
      </c>
      <c r="O38" s="91" t="s">
        <v>478</v>
      </c>
      <c r="P38" s="81">
        <v>92.33</v>
      </c>
      <c r="Q38" s="46"/>
      <c r="R38" s="45">
        <v>0</v>
      </c>
      <c r="S38" s="44">
        <v>0</v>
      </c>
      <c r="T38" s="12">
        <f t="shared" si="12"/>
        <v>0</v>
      </c>
      <c r="U38" s="44">
        <v>48.5</v>
      </c>
      <c r="V38" s="12">
        <f t="shared" si="13"/>
        <v>286</v>
      </c>
      <c r="W38" s="99">
        <f t="shared" si="8"/>
        <v>23.0825</v>
      </c>
      <c r="X38" s="16">
        <f t="shared" si="7"/>
        <v>309.0825</v>
      </c>
      <c r="Y38" s="98">
        <f t="shared" si="9"/>
        <v>23.0825</v>
      </c>
      <c r="Z38" s="71"/>
      <c r="AA38" s="94" t="str">
        <f t="shared" si="10"/>
        <v>NE</v>
      </c>
      <c r="AB38" s="96"/>
      <c r="AC38" s="96"/>
      <c r="AD38" s="96">
        <v>0</v>
      </c>
      <c r="AE38" s="97"/>
      <c r="AF38" s="95">
        <f t="shared" si="11"/>
        <v>0</v>
      </c>
    </row>
    <row r="39" spans="1:32" ht="14.25" customHeight="1">
      <c r="A39" s="78">
        <v>36</v>
      </c>
      <c r="B39" s="1" t="s">
        <v>114</v>
      </c>
      <c r="C39" s="1" t="s">
        <v>56</v>
      </c>
      <c r="D39" s="140"/>
      <c r="E39" s="1" t="s">
        <v>5</v>
      </c>
      <c r="F39" s="24" t="s">
        <v>115</v>
      </c>
      <c r="G39" s="87">
        <v>0</v>
      </c>
      <c r="H39" s="81">
        <v>0</v>
      </c>
      <c r="I39" s="92" t="s">
        <v>533</v>
      </c>
      <c r="J39" s="81">
        <v>92</v>
      </c>
      <c r="K39" s="91">
        <v>0</v>
      </c>
      <c r="L39" s="81">
        <v>0</v>
      </c>
      <c r="M39" s="91">
        <v>0</v>
      </c>
      <c r="N39" s="81">
        <v>0</v>
      </c>
      <c r="O39" s="91">
        <v>0</v>
      </c>
      <c r="P39" s="81">
        <v>0</v>
      </c>
      <c r="Q39" s="46"/>
      <c r="R39" s="45">
        <v>0</v>
      </c>
      <c r="S39" s="44">
        <v>0</v>
      </c>
      <c r="T39" s="12">
        <f t="shared" si="12"/>
        <v>0</v>
      </c>
      <c r="U39" s="44">
        <v>40.5</v>
      </c>
      <c r="V39" s="12">
        <f t="shared" si="13"/>
        <v>406</v>
      </c>
      <c r="W39" s="99">
        <f t="shared" si="8"/>
        <v>23</v>
      </c>
      <c r="X39" s="16">
        <f t="shared" si="7"/>
        <v>429</v>
      </c>
      <c r="Y39" s="98">
        <f t="shared" si="9"/>
        <v>23</v>
      </c>
      <c r="Z39" s="71"/>
      <c r="AA39" s="94" t="str">
        <f t="shared" si="10"/>
        <v>NE</v>
      </c>
      <c r="AB39" s="96"/>
      <c r="AC39" s="96"/>
      <c r="AD39" s="96">
        <v>0</v>
      </c>
      <c r="AE39" s="97"/>
      <c r="AF39" s="95">
        <f t="shared" si="11"/>
        <v>0</v>
      </c>
    </row>
    <row r="40" spans="1:32" ht="14.25" customHeight="1">
      <c r="A40" s="78">
        <v>37</v>
      </c>
      <c r="B40" s="10" t="s">
        <v>151</v>
      </c>
      <c r="C40" s="10" t="s">
        <v>152</v>
      </c>
      <c r="D40" s="9"/>
      <c r="E40" s="15" t="s">
        <v>2</v>
      </c>
      <c r="F40" s="26" t="s">
        <v>240</v>
      </c>
      <c r="G40" s="87" t="s">
        <v>447</v>
      </c>
      <c r="H40" s="81">
        <v>91.67</v>
      </c>
      <c r="I40" s="91">
        <v>0</v>
      </c>
      <c r="J40" s="81">
        <v>0</v>
      </c>
      <c r="K40" s="91">
        <v>0</v>
      </c>
      <c r="L40" s="81">
        <v>0</v>
      </c>
      <c r="M40" s="91">
        <v>0</v>
      </c>
      <c r="N40" s="81">
        <v>0</v>
      </c>
      <c r="O40" s="91">
        <v>0</v>
      </c>
      <c r="P40" s="81">
        <v>0</v>
      </c>
      <c r="Q40" s="46"/>
      <c r="R40" s="45">
        <v>0</v>
      </c>
      <c r="S40" s="44">
        <v>0</v>
      </c>
      <c r="T40" s="12">
        <f t="shared" si="12"/>
        <v>0</v>
      </c>
      <c r="U40" s="44">
        <v>55.5</v>
      </c>
      <c r="V40" s="12">
        <f t="shared" si="13"/>
        <v>180</v>
      </c>
      <c r="W40" s="99">
        <f t="shared" si="8"/>
        <v>22.9175</v>
      </c>
      <c r="X40" s="16">
        <f t="shared" si="7"/>
        <v>202.9175</v>
      </c>
      <c r="Y40" s="98">
        <f t="shared" si="9"/>
        <v>22.9175</v>
      </c>
      <c r="Z40" s="71"/>
      <c r="AA40" s="94" t="str">
        <f t="shared" si="10"/>
        <v>NE</v>
      </c>
      <c r="AB40" s="96"/>
      <c r="AC40" s="96"/>
      <c r="AD40" s="96">
        <v>0</v>
      </c>
      <c r="AE40" s="97"/>
      <c r="AF40" s="95">
        <f t="shared" si="11"/>
        <v>0</v>
      </c>
    </row>
    <row r="41" spans="1:32" ht="14.25" customHeight="1">
      <c r="A41" s="44">
        <v>38</v>
      </c>
      <c r="B41" s="13" t="s">
        <v>622</v>
      </c>
      <c r="C41" s="10" t="s">
        <v>201</v>
      </c>
      <c r="D41" s="9"/>
      <c r="E41" s="15" t="s">
        <v>596</v>
      </c>
      <c r="F41" s="15" t="s">
        <v>107</v>
      </c>
      <c r="G41" s="87">
        <v>0</v>
      </c>
      <c r="H41" s="81">
        <v>0</v>
      </c>
      <c r="I41" s="91" t="s">
        <v>472</v>
      </c>
      <c r="J41" s="81">
        <v>0</v>
      </c>
      <c r="K41" s="91" t="s">
        <v>468</v>
      </c>
      <c r="L41" s="81">
        <v>91.33</v>
      </c>
      <c r="M41" s="91">
        <v>0</v>
      </c>
      <c r="N41" s="81">
        <v>0</v>
      </c>
      <c r="O41" s="91">
        <v>0</v>
      </c>
      <c r="P41" s="81">
        <v>0</v>
      </c>
      <c r="Q41" s="46"/>
      <c r="R41" s="45">
        <v>0</v>
      </c>
      <c r="S41" s="44">
        <v>0</v>
      </c>
      <c r="T41" s="12">
        <f t="shared" si="12"/>
        <v>0</v>
      </c>
      <c r="U41" s="44">
        <v>30.5</v>
      </c>
      <c r="V41" s="12">
        <f t="shared" si="13"/>
        <v>556</v>
      </c>
      <c r="W41" s="99">
        <f t="shared" si="8"/>
        <v>22.8325</v>
      </c>
      <c r="X41" s="16">
        <f t="shared" si="7"/>
        <v>578.8325</v>
      </c>
      <c r="Y41" s="98">
        <f t="shared" si="9"/>
        <v>22.8325</v>
      </c>
      <c r="AA41" s="94" t="str">
        <f t="shared" si="10"/>
        <v>NE</v>
      </c>
      <c r="AB41" s="96"/>
      <c r="AC41" s="96"/>
      <c r="AD41" s="96">
        <v>0</v>
      </c>
      <c r="AE41" s="97"/>
      <c r="AF41" s="95">
        <f t="shared" si="11"/>
        <v>0</v>
      </c>
    </row>
    <row r="42" spans="1:32" ht="14.25" customHeight="1">
      <c r="A42" s="78">
        <v>39</v>
      </c>
      <c r="B42" s="13" t="s">
        <v>617</v>
      </c>
      <c r="C42" s="10" t="s">
        <v>8</v>
      </c>
      <c r="D42" s="9"/>
      <c r="E42" s="15" t="s">
        <v>596</v>
      </c>
      <c r="F42" s="15" t="s">
        <v>107</v>
      </c>
      <c r="G42" s="87">
        <v>0</v>
      </c>
      <c r="H42" s="81">
        <v>0</v>
      </c>
      <c r="I42" s="91" t="s">
        <v>472</v>
      </c>
      <c r="J42" s="81">
        <v>0</v>
      </c>
      <c r="K42" s="125" t="s">
        <v>505</v>
      </c>
      <c r="L42" s="81">
        <v>89.33</v>
      </c>
      <c r="M42" s="91">
        <v>0</v>
      </c>
      <c r="N42" s="81">
        <v>0</v>
      </c>
      <c r="O42" s="91">
        <v>0</v>
      </c>
      <c r="P42" s="81">
        <v>0</v>
      </c>
      <c r="Q42" s="46"/>
      <c r="R42" s="45">
        <v>0</v>
      </c>
      <c r="S42" s="44">
        <v>0</v>
      </c>
      <c r="T42" s="12">
        <f t="shared" si="12"/>
        <v>0</v>
      </c>
      <c r="U42" s="44">
        <v>30.5</v>
      </c>
      <c r="V42" s="12">
        <f t="shared" si="13"/>
        <v>556</v>
      </c>
      <c r="W42" s="99">
        <f t="shared" si="8"/>
        <v>22.3325</v>
      </c>
      <c r="X42" s="16">
        <f t="shared" si="7"/>
        <v>578.3325</v>
      </c>
      <c r="Y42" s="98">
        <f t="shared" si="9"/>
        <v>22.3325</v>
      </c>
      <c r="AA42" s="94" t="str">
        <f t="shared" si="10"/>
        <v>NE</v>
      </c>
      <c r="AB42" s="96"/>
      <c r="AC42" s="96"/>
      <c r="AD42" s="96">
        <v>0</v>
      </c>
      <c r="AE42" s="97"/>
      <c r="AF42" s="95">
        <f t="shared" si="11"/>
        <v>0</v>
      </c>
    </row>
    <row r="43" spans="1:32" ht="14.25" customHeight="1">
      <c r="A43" s="78" t="s">
        <v>812</v>
      </c>
      <c r="B43" s="13" t="s">
        <v>337</v>
      </c>
      <c r="C43" s="10" t="s">
        <v>66</v>
      </c>
      <c r="D43" s="9"/>
      <c r="E43" s="15" t="s">
        <v>336</v>
      </c>
      <c r="F43" s="15" t="s">
        <v>538</v>
      </c>
      <c r="G43" s="87">
        <v>0</v>
      </c>
      <c r="H43" s="81">
        <v>0</v>
      </c>
      <c r="I43" s="91" t="s">
        <v>502</v>
      </c>
      <c r="J43" s="81">
        <v>0.01</v>
      </c>
      <c r="K43" s="91">
        <v>0</v>
      </c>
      <c r="L43" s="81">
        <v>0</v>
      </c>
      <c r="M43" s="125" t="s">
        <v>504</v>
      </c>
      <c r="N43" s="81">
        <v>85</v>
      </c>
      <c r="O43" s="91">
        <v>0</v>
      </c>
      <c r="P43" s="81">
        <v>0</v>
      </c>
      <c r="Q43" s="46"/>
      <c r="R43" s="45">
        <v>0</v>
      </c>
      <c r="S43" s="44">
        <v>0</v>
      </c>
      <c r="T43" s="12">
        <f t="shared" si="12"/>
        <v>0</v>
      </c>
      <c r="U43" s="44">
        <v>30.5</v>
      </c>
      <c r="V43" s="12">
        <f t="shared" si="13"/>
        <v>556</v>
      </c>
      <c r="W43" s="99">
        <f t="shared" si="8"/>
        <v>21.2525</v>
      </c>
      <c r="X43" s="16">
        <f t="shared" si="7"/>
        <v>577.2525</v>
      </c>
      <c r="Y43" s="98">
        <f t="shared" si="9"/>
        <v>21.2525</v>
      </c>
      <c r="Z43" s="71"/>
      <c r="AA43" s="94" t="str">
        <f t="shared" si="10"/>
        <v>NE</v>
      </c>
      <c r="AB43" s="96"/>
      <c r="AC43" s="96"/>
      <c r="AD43" s="96">
        <v>0</v>
      </c>
      <c r="AE43" s="97"/>
      <c r="AF43" s="95">
        <f t="shared" si="11"/>
        <v>0</v>
      </c>
    </row>
    <row r="44" spans="1:32" ht="14.25" customHeight="1">
      <c r="A44" s="78" t="s">
        <v>812</v>
      </c>
      <c r="B44" s="10" t="s">
        <v>147</v>
      </c>
      <c r="C44" s="10" t="s">
        <v>148</v>
      </c>
      <c r="D44" s="9" t="s">
        <v>751</v>
      </c>
      <c r="E44" s="15" t="s">
        <v>2</v>
      </c>
      <c r="F44" s="26" t="s">
        <v>49</v>
      </c>
      <c r="G44" s="87" t="s">
        <v>486</v>
      </c>
      <c r="H44" s="81">
        <v>85</v>
      </c>
      <c r="I44" s="91">
        <v>0</v>
      </c>
      <c r="J44" s="81">
        <v>0</v>
      </c>
      <c r="K44" s="91">
        <v>0</v>
      </c>
      <c r="L44" s="81">
        <v>0</v>
      </c>
      <c r="M44" s="91">
        <v>0</v>
      </c>
      <c r="N44" s="81">
        <v>0</v>
      </c>
      <c r="O44" s="91">
        <v>0</v>
      </c>
      <c r="P44" s="81">
        <v>0</v>
      </c>
      <c r="Q44" s="46"/>
      <c r="R44" s="45">
        <v>0</v>
      </c>
      <c r="S44" s="44">
        <v>0</v>
      </c>
      <c r="T44" s="12">
        <f t="shared" si="12"/>
        <v>0</v>
      </c>
      <c r="U44" s="44">
        <v>50.5</v>
      </c>
      <c r="V44" s="12">
        <f t="shared" si="13"/>
        <v>256</v>
      </c>
      <c r="W44" s="99">
        <f t="shared" si="8"/>
        <v>21.25</v>
      </c>
      <c r="X44" s="16">
        <f t="shared" si="7"/>
        <v>277.25</v>
      </c>
      <c r="Y44" s="98">
        <f t="shared" si="9"/>
        <v>21.25</v>
      </c>
      <c r="Z44" s="71"/>
      <c r="AA44" s="94" t="str">
        <f t="shared" si="10"/>
        <v>NE</v>
      </c>
      <c r="AB44" s="96"/>
      <c r="AC44" s="96"/>
      <c r="AD44" s="96">
        <v>0</v>
      </c>
      <c r="AE44" s="97"/>
      <c r="AF44" s="95">
        <f t="shared" si="11"/>
        <v>0</v>
      </c>
    </row>
    <row r="45" spans="1:32" ht="14.25" customHeight="1">
      <c r="A45" s="78">
        <v>42</v>
      </c>
      <c r="B45" s="3" t="s">
        <v>427</v>
      </c>
      <c r="C45" s="3" t="s">
        <v>489</v>
      </c>
      <c r="D45" s="139" t="s">
        <v>721</v>
      </c>
      <c r="E45" s="1" t="s">
        <v>431</v>
      </c>
      <c r="F45" s="21" t="s">
        <v>490</v>
      </c>
      <c r="G45" s="87" t="s">
        <v>491</v>
      </c>
      <c r="H45" s="81">
        <v>84.33</v>
      </c>
      <c r="I45" s="91">
        <v>0</v>
      </c>
      <c r="J45" s="81">
        <v>0</v>
      </c>
      <c r="K45" s="91">
        <v>0</v>
      </c>
      <c r="L45" s="81">
        <v>0</v>
      </c>
      <c r="M45" s="91">
        <v>0</v>
      </c>
      <c r="N45" s="81">
        <v>0</v>
      </c>
      <c r="O45" s="91">
        <v>0</v>
      </c>
      <c r="P45" s="81">
        <v>0</v>
      </c>
      <c r="Q45" s="46"/>
      <c r="R45" s="45">
        <v>0</v>
      </c>
      <c r="S45" s="44">
        <v>0</v>
      </c>
      <c r="T45" s="12">
        <f t="shared" si="12"/>
        <v>0</v>
      </c>
      <c r="U45" s="44">
        <v>52.5</v>
      </c>
      <c r="V45" s="12">
        <f t="shared" si="13"/>
        <v>226</v>
      </c>
      <c r="W45" s="99">
        <f t="shared" si="8"/>
        <v>21.0825</v>
      </c>
      <c r="X45" s="16">
        <f t="shared" si="7"/>
        <v>247.0825</v>
      </c>
      <c r="Y45" s="98">
        <f t="shared" si="9"/>
        <v>21.0825</v>
      </c>
      <c r="Z45" s="71"/>
      <c r="AA45" s="94" t="str">
        <f t="shared" si="10"/>
        <v>NE</v>
      </c>
      <c r="AB45" s="96"/>
      <c r="AC45" s="96"/>
      <c r="AD45" s="96">
        <v>0</v>
      </c>
      <c r="AE45" s="97"/>
      <c r="AF45" s="95">
        <f t="shared" si="11"/>
        <v>0</v>
      </c>
    </row>
    <row r="46" spans="1:32" ht="14.25" customHeight="1">
      <c r="A46" s="78">
        <v>43</v>
      </c>
      <c r="B46" s="3" t="s">
        <v>471</v>
      </c>
      <c r="C46" s="3" t="s">
        <v>123</v>
      </c>
      <c r="D46" s="139"/>
      <c r="E46" s="15" t="s">
        <v>154</v>
      </c>
      <c r="F46" s="21" t="s">
        <v>64</v>
      </c>
      <c r="G46" s="87" t="s">
        <v>473</v>
      </c>
      <c r="H46" s="81">
        <v>77.67</v>
      </c>
      <c r="I46" s="91" t="s">
        <v>472</v>
      </c>
      <c r="J46" s="81">
        <v>0</v>
      </c>
      <c r="K46" s="91" t="s">
        <v>472</v>
      </c>
      <c r="L46" s="81">
        <v>0</v>
      </c>
      <c r="M46" s="91" t="s">
        <v>472</v>
      </c>
      <c r="N46" s="81">
        <v>0</v>
      </c>
      <c r="O46" s="91" t="s">
        <v>472</v>
      </c>
      <c r="P46" s="81">
        <v>0</v>
      </c>
      <c r="Q46" s="46"/>
      <c r="R46" s="45">
        <v>0</v>
      </c>
      <c r="S46" s="44">
        <v>0</v>
      </c>
      <c r="T46" s="12">
        <f t="shared" si="12"/>
        <v>0</v>
      </c>
      <c r="U46" s="44">
        <v>15.5</v>
      </c>
      <c r="V46" s="12">
        <f t="shared" si="13"/>
        <v>782</v>
      </c>
      <c r="W46" s="99">
        <f t="shared" si="8"/>
        <v>19.4175</v>
      </c>
      <c r="X46" s="16">
        <f t="shared" si="7"/>
        <v>801.4175</v>
      </c>
      <c r="Y46" s="98">
        <f t="shared" si="9"/>
        <v>19.4175</v>
      </c>
      <c r="Z46" s="71"/>
      <c r="AA46" s="94" t="str">
        <f t="shared" si="10"/>
        <v>NE</v>
      </c>
      <c r="AB46" s="96"/>
      <c r="AC46" s="96"/>
      <c r="AD46" s="96">
        <v>0</v>
      </c>
      <c r="AE46" s="97"/>
      <c r="AF46" s="95">
        <f t="shared" si="11"/>
        <v>0</v>
      </c>
    </row>
    <row r="47" spans="1:32" ht="14.25" customHeight="1">
      <c r="A47" s="44">
        <v>44</v>
      </c>
      <c r="B47" s="10" t="s">
        <v>146</v>
      </c>
      <c r="C47" s="10" t="s">
        <v>103</v>
      </c>
      <c r="D47" s="9" t="s">
        <v>752</v>
      </c>
      <c r="E47" s="15" t="s">
        <v>2</v>
      </c>
      <c r="F47" s="26" t="s">
        <v>240</v>
      </c>
      <c r="G47" s="87" t="s">
        <v>468</v>
      </c>
      <c r="H47" s="81">
        <v>72</v>
      </c>
      <c r="I47" s="91">
        <v>0</v>
      </c>
      <c r="J47" s="81">
        <v>0</v>
      </c>
      <c r="K47" s="91">
        <v>0</v>
      </c>
      <c r="L47" s="81">
        <v>0</v>
      </c>
      <c r="M47" s="91">
        <v>0</v>
      </c>
      <c r="N47" s="81">
        <v>0</v>
      </c>
      <c r="O47" s="91">
        <v>0</v>
      </c>
      <c r="P47" s="81">
        <v>0</v>
      </c>
      <c r="Q47" s="46"/>
      <c r="R47" s="45">
        <v>0</v>
      </c>
      <c r="S47" s="44">
        <v>0</v>
      </c>
      <c r="T47" s="12">
        <f t="shared" si="12"/>
        <v>0</v>
      </c>
      <c r="U47" s="44">
        <v>10.5</v>
      </c>
      <c r="V47" s="12">
        <f t="shared" si="13"/>
        <v>857</v>
      </c>
      <c r="W47" s="99">
        <f t="shared" si="8"/>
        <v>18</v>
      </c>
      <c r="X47" s="16"/>
      <c r="Y47" s="98">
        <f t="shared" si="9"/>
        <v>18</v>
      </c>
      <c r="Z47" s="71"/>
      <c r="AA47" s="94" t="str">
        <f t="shared" si="10"/>
        <v>NE</v>
      </c>
      <c r="AB47" s="96"/>
      <c r="AC47" s="96"/>
      <c r="AD47" s="96">
        <v>0</v>
      </c>
      <c r="AE47" s="97"/>
      <c r="AF47" s="95">
        <f t="shared" si="11"/>
        <v>0</v>
      </c>
    </row>
    <row r="48" spans="1:32" ht="14.25" customHeight="1">
      <c r="A48" s="78">
        <v>45</v>
      </c>
      <c r="B48" s="3" t="s">
        <v>108</v>
      </c>
      <c r="C48" s="3" t="s">
        <v>41</v>
      </c>
      <c r="D48" s="139" t="s">
        <v>753</v>
      </c>
      <c r="E48" s="1" t="s">
        <v>44</v>
      </c>
      <c r="F48" s="21" t="s">
        <v>109</v>
      </c>
      <c r="G48" s="87" t="s">
        <v>475</v>
      </c>
      <c r="H48" s="81">
        <v>67.33</v>
      </c>
      <c r="I48" s="91">
        <v>0</v>
      </c>
      <c r="J48" s="81">
        <v>0</v>
      </c>
      <c r="K48" s="91">
        <v>0</v>
      </c>
      <c r="L48" s="81">
        <v>0</v>
      </c>
      <c r="M48" s="91">
        <v>0</v>
      </c>
      <c r="N48" s="81">
        <v>0</v>
      </c>
      <c r="O48" s="91">
        <v>0</v>
      </c>
      <c r="P48" s="81">
        <v>0</v>
      </c>
      <c r="Q48" s="46"/>
      <c r="R48" s="45">
        <v>0</v>
      </c>
      <c r="S48" s="44">
        <v>0</v>
      </c>
      <c r="T48" s="12">
        <f t="shared" si="12"/>
        <v>0</v>
      </c>
      <c r="U48" s="44">
        <v>18.5</v>
      </c>
      <c r="V48" s="12">
        <f t="shared" si="13"/>
        <v>737</v>
      </c>
      <c r="W48" s="99">
        <f t="shared" si="8"/>
        <v>16.8325</v>
      </c>
      <c r="X48" s="16">
        <f aca="true" t="shared" si="14" ref="X48:X66">W48+MAX(V48,R48,T48)+0</f>
        <v>753.8325</v>
      </c>
      <c r="Y48" s="98">
        <f t="shared" si="9"/>
        <v>16.8325</v>
      </c>
      <c r="Z48" s="71"/>
      <c r="AA48" s="94" t="str">
        <f t="shared" si="10"/>
        <v>NE</v>
      </c>
      <c r="AB48" s="96"/>
      <c r="AC48" s="96"/>
      <c r="AD48" s="96">
        <v>0</v>
      </c>
      <c r="AE48" s="97"/>
      <c r="AF48" s="95">
        <f t="shared" si="11"/>
        <v>0</v>
      </c>
    </row>
    <row r="49" spans="1:32" ht="14.25" customHeight="1">
      <c r="A49" s="78">
        <v>46</v>
      </c>
      <c r="B49" s="10" t="s">
        <v>766</v>
      </c>
      <c r="C49" s="10" t="s">
        <v>189</v>
      </c>
      <c r="D49" s="9" t="s">
        <v>768</v>
      </c>
      <c r="E49" s="15" t="s">
        <v>595</v>
      </c>
      <c r="F49" s="63" t="s">
        <v>608</v>
      </c>
      <c r="G49" s="87" t="s">
        <v>472</v>
      </c>
      <c r="H49" s="81">
        <v>0</v>
      </c>
      <c r="I49" s="91" t="s">
        <v>472</v>
      </c>
      <c r="J49" s="81">
        <v>0</v>
      </c>
      <c r="K49" s="91" t="s">
        <v>472</v>
      </c>
      <c r="L49" s="81">
        <v>0</v>
      </c>
      <c r="M49" s="91" t="s">
        <v>472</v>
      </c>
      <c r="N49" s="81">
        <v>0</v>
      </c>
      <c r="O49" s="91" t="s">
        <v>809</v>
      </c>
      <c r="P49" s="81">
        <v>66</v>
      </c>
      <c r="Q49" s="46"/>
      <c r="R49" s="45">
        <v>0</v>
      </c>
      <c r="S49" s="44">
        <v>0</v>
      </c>
      <c r="T49" s="12">
        <f t="shared" si="12"/>
        <v>0</v>
      </c>
      <c r="U49" s="44">
        <v>66.5</v>
      </c>
      <c r="V49" s="12">
        <f t="shared" si="13"/>
        <v>15</v>
      </c>
      <c r="W49" s="99">
        <f t="shared" si="8"/>
        <v>16.5</v>
      </c>
      <c r="X49" s="16">
        <f t="shared" si="14"/>
        <v>31.5</v>
      </c>
      <c r="Y49" s="98">
        <f t="shared" si="9"/>
        <v>16.5</v>
      </c>
      <c r="Z49" s="71"/>
      <c r="AA49" s="94" t="str">
        <f t="shared" si="10"/>
        <v>NE</v>
      </c>
      <c r="AB49" s="96"/>
      <c r="AC49" s="96"/>
      <c r="AD49" s="96">
        <v>0</v>
      </c>
      <c r="AE49" s="97"/>
      <c r="AF49" s="95">
        <f t="shared" si="11"/>
        <v>0</v>
      </c>
    </row>
    <row r="50" spans="1:32" ht="14.25" customHeight="1">
      <c r="A50" s="44">
        <v>47</v>
      </c>
      <c r="B50" s="1" t="s">
        <v>496</v>
      </c>
      <c r="C50" s="1" t="s">
        <v>123</v>
      </c>
      <c r="D50" s="140"/>
      <c r="E50" s="1" t="s">
        <v>2</v>
      </c>
      <c r="F50" s="24" t="s">
        <v>240</v>
      </c>
      <c r="G50" s="87" t="s">
        <v>497</v>
      </c>
      <c r="H50" s="81">
        <v>61.33</v>
      </c>
      <c r="I50" s="91">
        <v>0</v>
      </c>
      <c r="J50" s="81">
        <v>0</v>
      </c>
      <c r="K50" s="91">
        <v>0</v>
      </c>
      <c r="L50" s="81">
        <v>0</v>
      </c>
      <c r="M50" s="91">
        <v>0</v>
      </c>
      <c r="N50" s="81">
        <v>0</v>
      </c>
      <c r="O50" s="91">
        <v>0</v>
      </c>
      <c r="P50" s="81">
        <v>0</v>
      </c>
      <c r="Q50" s="46"/>
      <c r="R50" s="45">
        <v>0</v>
      </c>
      <c r="S50" s="44">
        <v>0</v>
      </c>
      <c r="T50" s="12">
        <f t="shared" si="12"/>
        <v>0</v>
      </c>
      <c r="U50" s="44">
        <v>56.5</v>
      </c>
      <c r="V50" s="12">
        <f t="shared" si="13"/>
        <v>165</v>
      </c>
      <c r="W50" s="99">
        <f t="shared" si="8"/>
        <v>15.3325</v>
      </c>
      <c r="X50" s="16">
        <f t="shared" si="14"/>
        <v>180.3325</v>
      </c>
      <c r="Y50" s="98">
        <f t="shared" si="9"/>
        <v>15.3325</v>
      </c>
      <c r="Z50" s="71"/>
      <c r="AA50" s="94" t="str">
        <f t="shared" si="10"/>
        <v>NE</v>
      </c>
      <c r="AB50" s="96"/>
      <c r="AC50" s="96"/>
      <c r="AD50" s="96">
        <v>0</v>
      </c>
      <c r="AE50" s="97"/>
      <c r="AF50" s="95">
        <f t="shared" si="11"/>
        <v>0</v>
      </c>
    </row>
    <row r="51" spans="1:32" ht="14.25" customHeight="1">
      <c r="A51" s="78">
        <v>48</v>
      </c>
      <c r="B51" s="3" t="s">
        <v>483</v>
      </c>
      <c r="C51" s="3" t="s">
        <v>4</v>
      </c>
      <c r="D51" s="139" t="s">
        <v>754</v>
      </c>
      <c r="E51" s="1" t="s">
        <v>484</v>
      </c>
      <c r="F51" s="21" t="s">
        <v>217</v>
      </c>
      <c r="G51" s="87" t="s">
        <v>485</v>
      </c>
      <c r="H51" s="81">
        <v>7.67</v>
      </c>
      <c r="I51" s="91">
        <v>0</v>
      </c>
      <c r="J51" s="81">
        <v>0</v>
      </c>
      <c r="K51" s="91">
        <v>0</v>
      </c>
      <c r="L51" s="81">
        <v>0</v>
      </c>
      <c r="M51" s="91">
        <v>0</v>
      </c>
      <c r="N51" s="81">
        <v>0</v>
      </c>
      <c r="O51" s="91">
        <v>0</v>
      </c>
      <c r="P51" s="81">
        <v>0</v>
      </c>
      <c r="Q51" s="46"/>
      <c r="R51" s="45">
        <v>0</v>
      </c>
      <c r="S51" s="44">
        <v>0</v>
      </c>
      <c r="T51" s="12">
        <f t="shared" si="12"/>
        <v>0</v>
      </c>
      <c r="U51" s="44">
        <v>45.5</v>
      </c>
      <c r="V51" s="12">
        <f t="shared" si="13"/>
        <v>331</v>
      </c>
      <c r="W51" s="99">
        <f t="shared" si="8"/>
        <v>1.9175</v>
      </c>
      <c r="X51" s="16">
        <f t="shared" si="14"/>
        <v>332.9175</v>
      </c>
      <c r="Y51" s="98">
        <f t="shared" si="9"/>
        <v>1.9175</v>
      </c>
      <c r="Z51" s="71"/>
      <c r="AA51" s="94" t="str">
        <f t="shared" si="10"/>
        <v>NE</v>
      </c>
      <c r="AB51" s="96"/>
      <c r="AC51" s="96"/>
      <c r="AD51" s="96">
        <v>0</v>
      </c>
      <c r="AE51" s="97"/>
      <c r="AF51" s="95">
        <f t="shared" si="11"/>
        <v>0</v>
      </c>
    </row>
    <row r="52" spans="1:32" ht="14.25" customHeight="1">
      <c r="A52" s="78">
        <v>49</v>
      </c>
      <c r="B52" s="1" t="s">
        <v>129</v>
      </c>
      <c r="C52" s="1" t="s">
        <v>130</v>
      </c>
      <c r="D52" s="139" t="s">
        <v>661</v>
      </c>
      <c r="E52" s="1" t="s">
        <v>25</v>
      </c>
      <c r="F52" s="24" t="s">
        <v>64</v>
      </c>
      <c r="G52" s="87" t="s">
        <v>481</v>
      </c>
      <c r="H52" s="81">
        <v>0.01</v>
      </c>
      <c r="I52" s="91">
        <v>0</v>
      </c>
      <c r="J52" s="81">
        <v>0</v>
      </c>
      <c r="K52" s="91">
        <v>0</v>
      </c>
      <c r="L52" s="81">
        <v>0</v>
      </c>
      <c r="M52" s="91">
        <v>0</v>
      </c>
      <c r="N52" s="81">
        <v>0</v>
      </c>
      <c r="O52" s="91">
        <v>0</v>
      </c>
      <c r="P52" s="81">
        <v>0</v>
      </c>
      <c r="Q52" s="46"/>
      <c r="R52" s="45">
        <v>0</v>
      </c>
      <c r="S52" s="44">
        <v>0</v>
      </c>
      <c r="T52" s="12">
        <f t="shared" si="12"/>
        <v>0</v>
      </c>
      <c r="U52" s="44">
        <v>44.5</v>
      </c>
      <c r="V52" s="12">
        <f t="shared" si="13"/>
        <v>346</v>
      </c>
      <c r="W52" s="99">
        <f t="shared" si="8"/>
        <v>0.0025</v>
      </c>
      <c r="X52" s="16">
        <f t="shared" si="14"/>
        <v>346.0025</v>
      </c>
      <c r="Y52" s="98">
        <f t="shared" si="9"/>
        <v>0.0025</v>
      </c>
      <c r="Z52" s="71"/>
      <c r="AA52" s="94" t="str">
        <f t="shared" si="10"/>
        <v>NE</v>
      </c>
      <c r="AB52" s="96"/>
      <c r="AC52" s="96"/>
      <c r="AD52" s="96">
        <v>0</v>
      </c>
      <c r="AE52" s="97"/>
      <c r="AF52" s="95">
        <f t="shared" si="11"/>
        <v>0</v>
      </c>
    </row>
    <row r="53" spans="1:32" ht="14.25" customHeight="1" hidden="1">
      <c r="A53" s="44">
        <v>50</v>
      </c>
      <c r="B53" s="22" t="s">
        <v>244</v>
      </c>
      <c r="C53" s="10" t="s">
        <v>187</v>
      </c>
      <c r="D53" s="9" t="s">
        <v>755</v>
      </c>
      <c r="E53" s="1" t="s">
        <v>368</v>
      </c>
      <c r="F53" s="29" t="s">
        <v>359</v>
      </c>
      <c r="G53" s="87">
        <v>0</v>
      </c>
      <c r="H53" s="81">
        <v>0</v>
      </c>
      <c r="I53" s="91">
        <v>0</v>
      </c>
      <c r="J53" s="81">
        <v>0</v>
      </c>
      <c r="K53" s="91">
        <v>0</v>
      </c>
      <c r="L53" s="81">
        <v>0</v>
      </c>
      <c r="M53" s="91">
        <v>0</v>
      </c>
      <c r="N53" s="81">
        <v>0</v>
      </c>
      <c r="O53" s="91">
        <v>0</v>
      </c>
      <c r="P53" s="81">
        <v>0</v>
      </c>
      <c r="Q53" s="46"/>
      <c r="R53" s="45">
        <v>0</v>
      </c>
      <c r="S53" s="44">
        <v>0</v>
      </c>
      <c r="T53" s="12">
        <f t="shared" si="12"/>
        <v>0</v>
      </c>
      <c r="U53" s="44">
        <v>6.5</v>
      </c>
      <c r="V53" s="12">
        <f t="shared" si="13"/>
        <v>917</v>
      </c>
      <c r="W53" s="99">
        <f t="shared" si="8"/>
        <v>0</v>
      </c>
      <c r="X53" s="16">
        <f t="shared" si="14"/>
        <v>917</v>
      </c>
      <c r="Y53" s="98">
        <f t="shared" si="9"/>
        <v>0</v>
      </c>
      <c r="Z53" s="71"/>
      <c r="AA53" s="94" t="str">
        <f t="shared" si="10"/>
        <v>NE</v>
      </c>
      <c r="AB53" s="96"/>
      <c r="AC53" s="96"/>
      <c r="AD53" s="96">
        <v>0</v>
      </c>
      <c r="AE53" s="97"/>
      <c r="AF53" s="95">
        <f t="shared" si="11"/>
        <v>0</v>
      </c>
    </row>
    <row r="54" spans="1:32" ht="14.25" customHeight="1" hidden="1">
      <c r="A54" s="78">
        <v>51</v>
      </c>
      <c r="B54" s="22" t="s">
        <v>244</v>
      </c>
      <c r="C54" s="10" t="s">
        <v>246</v>
      </c>
      <c r="D54" s="9" t="s">
        <v>755</v>
      </c>
      <c r="E54" s="1" t="s">
        <v>368</v>
      </c>
      <c r="F54" s="29" t="s">
        <v>382</v>
      </c>
      <c r="G54" s="87">
        <v>0</v>
      </c>
      <c r="H54" s="81">
        <v>0</v>
      </c>
      <c r="I54" s="91">
        <v>0</v>
      </c>
      <c r="J54" s="81">
        <v>0</v>
      </c>
      <c r="K54" s="91">
        <v>0</v>
      </c>
      <c r="L54" s="81">
        <v>0</v>
      </c>
      <c r="M54" s="91">
        <v>0</v>
      </c>
      <c r="N54" s="81">
        <v>0</v>
      </c>
      <c r="O54" s="91">
        <v>0</v>
      </c>
      <c r="P54" s="81">
        <v>0</v>
      </c>
      <c r="Q54" s="46"/>
      <c r="R54" s="45">
        <v>0</v>
      </c>
      <c r="S54" s="44">
        <v>0</v>
      </c>
      <c r="T54" s="12">
        <f t="shared" si="12"/>
        <v>0</v>
      </c>
      <c r="U54" s="44">
        <v>7.5</v>
      </c>
      <c r="V54" s="12">
        <f t="shared" si="13"/>
        <v>902</v>
      </c>
      <c r="W54" s="99">
        <f t="shared" si="8"/>
        <v>0</v>
      </c>
      <c r="X54" s="16">
        <f t="shared" si="14"/>
        <v>902</v>
      </c>
      <c r="Y54" s="98">
        <f t="shared" si="9"/>
        <v>0</v>
      </c>
      <c r="Z54" s="71"/>
      <c r="AA54" s="94" t="str">
        <f t="shared" si="10"/>
        <v>NE</v>
      </c>
      <c r="AB54" s="96"/>
      <c r="AC54" s="96"/>
      <c r="AD54" s="96">
        <v>0</v>
      </c>
      <c r="AE54" s="97"/>
      <c r="AF54" s="95">
        <f t="shared" si="11"/>
        <v>0</v>
      </c>
    </row>
    <row r="55" spans="1:32" ht="14.25" customHeight="1" hidden="1">
      <c r="A55" s="78">
        <v>52</v>
      </c>
      <c r="B55" s="10" t="s">
        <v>149</v>
      </c>
      <c r="C55" s="10" t="s">
        <v>144</v>
      </c>
      <c r="D55" s="9"/>
      <c r="E55" s="15" t="s">
        <v>2</v>
      </c>
      <c r="F55" s="26" t="s">
        <v>49</v>
      </c>
      <c r="G55" s="87">
        <v>0</v>
      </c>
      <c r="H55" s="81">
        <v>0</v>
      </c>
      <c r="I55" s="91">
        <v>0</v>
      </c>
      <c r="J55" s="81">
        <v>0</v>
      </c>
      <c r="K55" s="91">
        <v>0</v>
      </c>
      <c r="L55" s="81">
        <v>0</v>
      </c>
      <c r="M55" s="91">
        <v>0</v>
      </c>
      <c r="N55" s="81">
        <v>0</v>
      </c>
      <c r="O55" s="91">
        <v>0</v>
      </c>
      <c r="P55" s="81">
        <v>0</v>
      </c>
      <c r="Q55" s="46"/>
      <c r="R55" s="45">
        <v>0</v>
      </c>
      <c r="S55" s="44">
        <v>0</v>
      </c>
      <c r="T55" s="12">
        <f t="shared" si="12"/>
        <v>0</v>
      </c>
      <c r="U55" s="44">
        <v>9.5</v>
      </c>
      <c r="V55" s="12">
        <f t="shared" si="13"/>
        <v>872</v>
      </c>
      <c r="W55" s="99">
        <f t="shared" si="8"/>
        <v>0</v>
      </c>
      <c r="X55" s="16">
        <f t="shared" si="14"/>
        <v>872</v>
      </c>
      <c r="Y55" s="98">
        <f t="shared" si="9"/>
        <v>0</v>
      </c>
      <c r="Z55" s="71"/>
      <c r="AA55" s="94" t="str">
        <f t="shared" si="10"/>
        <v>NE</v>
      </c>
      <c r="AB55" s="96"/>
      <c r="AC55" s="96"/>
      <c r="AD55" s="96">
        <v>0</v>
      </c>
      <c r="AE55" s="97"/>
      <c r="AF55" s="95">
        <f t="shared" si="11"/>
        <v>0</v>
      </c>
    </row>
    <row r="56" spans="1:32" ht="14.25" customHeight="1" hidden="1">
      <c r="A56" s="44">
        <v>53</v>
      </c>
      <c r="B56" s="10" t="s">
        <v>364</v>
      </c>
      <c r="C56" s="10" t="s">
        <v>4</v>
      </c>
      <c r="D56" s="9"/>
      <c r="E56" s="15" t="s">
        <v>357</v>
      </c>
      <c r="F56" s="63" t="s">
        <v>240</v>
      </c>
      <c r="G56" s="87">
        <v>0</v>
      </c>
      <c r="H56" s="81">
        <v>0</v>
      </c>
      <c r="I56" s="91">
        <v>0</v>
      </c>
      <c r="J56" s="81">
        <v>0</v>
      </c>
      <c r="K56" s="91">
        <v>0</v>
      </c>
      <c r="L56" s="81">
        <v>0</v>
      </c>
      <c r="M56" s="91">
        <v>0</v>
      </c>
      <c r="N56" s="81">
        <v>0</v>
      </c>
      <c r="O56" s="91">
        <v>0</v>
      </c>
      <c r="P56" s="81">
        <v>0</v>
      </c>
      <c r="Q56" s="46"/>
      <c r="R56" s="45">
        <v>0</v>
      </c>
      <c r="S56" s="44">
        <v>0</v>
      </c>
      <c r="T56" s="12">
        <f t="shared" si="12"/>
        <v>0</v>
      </c>
      <c r="U56" s="44">
        <v>13.5</v>
      </c>
      <c r="V56" s="12">
        <f t="shared" si="13"/>
        <v>812</v>
      </c>
      <c r="W56" s="99">
        <f t="shared" si="8"/>
        <v>0</v>
      </c>
      <c r="X56" s="16">
        <f t="shared" si="14"/>
        <v>812</v>
      </c>
      <c r="Y56" s="98">
        <f t="shared" si="9"/>
        <v>0</v>
      </c>
      <c r="Z56" s="71"/>
      <c r="AA56" s="94" t="str">
        <f t="shared" si="10"/>
        <v>NE</v>
      </c>
      <c r="AB56" s="96"/>
      <c r="AC56" s="96"/>
      <c r="AD56" s="96">
        <v>0</v>
      </c>
      <c r="AE56" s="97"/>
      <c r="AF56" s="95">
        <f t="shared" si="11"/>
        <v>0</v>
      </c>
    </row>
    <row r="57" spans="1:32" ht="14.25" customHeight="1" hidden="1">
      <c r="A57" s="78">
        <v>54</v>
      </c>
      <c r="B57" s="10" t="s">
        <v>108</v>
      </c>
      <c r="C57" s="10" t="s">
        <v>41</v>
      </c>
      <c r="D57" s="9" t="s">
        <v>753</v>
      </c>
      <c r="E57" s="1" t="s">
        <v>44</v>
      </c>
      <c r="F57" s="63" t="s">
        <v>109</v>
      </c>
      <c r="G57" s="87" t="s">
        <v>472</v>
      </c>
      <c r="H57" s="81">
        <v>0</v>
      </c>
      <c r="I57" s="91" t="s">
        <v>472</v>
      </c>
      <c r="J57" s="81">
        <v>0</v>
      </c>
      <c r="K57" s="91" t="s">
        <v>472</v>
      </c>
      <c r="L57" s="81">
        <v>0</v>
      </c>
      <c r="M57" s="91" t="s">
        <v>472</v>
      </c>
      <c r="N57" s="81">
        <v>0</v>
      </c>
      <c r="O57" s="91" t="s">
        <v>472</v>
      </c>
      <c r="P57" s="81">
        <v>0</v>
      </c>
      <c r="Q57" s="46"/>
      <c r="R57" s="45">
        <v>0</v>
      </c>
      <c r="S57" s="44">
        <v>0</v>
      </c>
      <c r="T57" s="12">
        <f t="shared" si="12"/>
        <v>0</v>
      </c>
      <c r="U57" s="44">
        <v>18.5</v>
      </c>
      <c r="V57" s="12">
        <f t="shared" si="13"/>
        <v>737</v>
      </c>
      <c r="W57" s="99">
        <f>((H57+J57+L57+N57+P57)-MIN(J57,H57,L57,N57,P57))/4</f>
        <v>0</v>
      </c>
      <c r="X57" s="16">
        <f t="shared" si="14"/>
        <v>737</v>
      </c>
      <c r="Y57" s="98">
        <f>IF(AA57="ANO",AVERAGE(W57,AB57,AC57,AD57,AE57),W57)</f>
        <v>40.665</v>
      </c>
      <c r="Z57" s="71"/>
      <c r="AA57" s="94" t="str">
        <f>IF(AVERAGE(AB57:AE57)&gt;W57,"ANO","NE")</f>
        <v>ANO</v>
      </c>
      <c r="AB57" s="96"/>
      <c r="AC57" s="96"/>
      <c r="AD57" s="96">
        <v>81.33</v>
      </c>
      <c r="AE57" s="97"/>
      <c r="AF57" s="95">
        <f>AVERAGE(AB57:AE57)</f>
        <v>81.33</v>
      </c>
    </row>
    <row r="58" spans="1:32" ht="14.25" customHeight="1" hidden="1">
      <c r="A58" s="78">
        <v>55</v>
      </c>
      <c r="B58" s="10" t="s">
        <v>765</v>
      </c>
      <c r="C58" s="10" t="s">
        <v>11</v>
      </c>
      <c r="D58" s="9" t="s">
        <v>769</v>
      </c>
      <c r="E58" s="15" t="s">
        <v>595</v>
      </c>
      <c r="F58" s="63" t="s">
        <v>278</v>
      </c>
      <c r="G58" s="87" t="s">
        <v>472</v>
      </c>
      <c r="H58" s="81">
        <v>0</v>
      </c>
      <c r="I58" s="91" t="s">
        <v>472</v>
      </c>
      <c r="J58" s="81">
        <v>0</v>
      </c>
      <c r="K58" s="91" t="s">
        <v>472</v>
      </c>
      <c r="L58" s="81">
        <v>0</v>
      </c>
      <c r="M58" s="91" t="s">
        <v>472</v>
      </c>
      <c r="N58" s="81">
        <v>0</v>
      </c>
      <c r="O58" s="91" t="s">
        <v>472</v>
      </c>
      <c r="P58" s="81">
        <v>0</v>
      </c>
      <c r="Q58" s="46"/>
      <c r="R58" s="45">
        <v>0</v>
      </c>
      <c r="S58" s="44">
        <v>0</v>
      </c>
      <c r="T58" s="12">
        <f t="shared" si="12"/>
        <v>0</v>
      </c>
      <c r="U58" s="44">
        <v>65.5</v>
      </c>
      <c r="V58" s="12">
        <f t="shared" si="13"/>
        <v>30</v>
      </c>
      <c r="W58" s="99">
        <f t="shared" si="2"/>
        <v>0</v>
      </c>
      <c r="X58" s="16">
        <f t="shared" si="14"/>
        <v>30</v>
      </c>
      <c r="Y58" s="98">
        <f t="shared" si="3"/>
        <v>0</v>
      </c>
      <c r="Z58" s="71"/>
      <c r="AA58" s="94" t="str">
        <f t="shared" si="4"/>
        <v>NE</v>
      </c>
      <c r="AB58" s="96"/>
      <c r="AC58" s="96"/>
      <c r="AD58" s="96">
        <v>0</v>
      </c>
      <c r="AE58" s="97"/>
      <c r="AF58" s="95">
        <f t="shared" si="5"/>
        <v>0</v>
      </c>
    </row>
    <row r="59" spans="1:32" ht="14.25" customHeight="1" hidden="1">
      <c r="A59" s="44">
        <v>56</v>
      </c>
      <c r="B59" s="3" t="s">
        <v>88</v>
      </c>
      <c r="C59" s="3" t="s">
        <v>60</v>
      </c>
      <c r="D59" s="139" t="s">
        <v>758</v>
      </c>
      <c r="E59" s="1" t="s">
        <v>2</v>
      </c>
      <c r="F59" s="21" t="s">
        <v>64</v>
      </c>
      <c r="G59" s="87">
        <v>0</v>
      </c>
      <c r="H59" s="81">
        <v>0</v>
      </c>
      <c r="I59" s="91">
        <v>0</v>
      </c>
      <c r="J59" s="81">
        <v>0</v>
      </c>
      <c r="K59" s="91">
        <v>0</v>
      </c>
      <c r="L59" s="81">
        <v>0</v>
      </c>
      <c r="M59" s="91">
        <v>0</v>
      </c>
      <c r="N59" s="81">
        <v>0</v>
      </c>
      <c r="O59" s="91">
        <v>0</v>
      </c>
      <c r="P59" s="81">
        <v>0</v>
      </c>
      <c r="Q59" s="46"/>
      <c r="R59" s="45">
        <v>0</v>
      </c>
      <c r="S59" s="44">
        <v>0</v>
      </c>
      <c r="T59" s="12">
        <f t="shared" si="12"/>
        <v>0</v>
      </c>
      <c r="U59" s="44">
        <v>19.5</v>
      </c>
      <c r="V59" s="12">
        <f t="shared" si="13"/>
        <v>722</v>
      </c>
      <c r="W59" s="99">
        <f t="shared" si="8"/>
        <v>0</v>
      </c>
      <c r="X59" s="16">
        <f t="shared" si="14"/>
        <v>722</v>
      </c>
      <c r="Y59" s="98">
        <f t="shared" si="9"/>
        <v>0</v>
      </c>
      <c r="Z59" s="71"/>
      <c r="AA59" s="94" t="str">
        <f t="shared" si="10"/>
        <v>NE</v>
      </c>
      <c r="AB59" s="96"/>
      <c r="AC59" s="96"/>
      <c r="AD59" s="96">
        <v>0</v>
      </c>
      <c r="AE59" s="97"/>
      <c r="AF59" s="95">
        <f t="shared" si="11"/>
        <v>0</v>
      </c>
    </row>
    <row r="60" spans="1:32" ht="14.25" customHeight="1" hidden="1">
      <c r="A60" s="78">
        <v>57</v>
      </c>
      <c r="B60" s="1" t="s">
        <v>122</v>
      </c>
      <c r="C60" s="1" t="s">
        <v>123</v>
      </c>
      <c r="D60" s="140" t="s">
        <v>734</v>
      </c>
      <c r="E60" s="1" t="s">
        <v>5</v>
      </c>
      <c r="F60" s="24" t="s">
        <v>124</v>
      </c>
      <c r="G60" s="87">
        <v>0</v>
      </c>
      <c r="H60" s="81">
        <v>0</v>
      </c>
      <c r="I60" s="91">
        <v>0</v>
      </c>
      <c r="J60" s="81">
        <v>0</v>
      </c>
      <c r="K60" s="91">
        <v>0</v>
      </c>
      <c r="L60" s="81">
        <v>0</v>
      </c>
      <c r="M60" s="91">
        <v>0</v>
      </c>
      <c r="N60" s="81">
        <v>0</v>
      </c>
      <c r="O60" s="91">
        <v>0</v>
      </c>
      <c r="P60" s="81">
        <v>0</v>
      </c>
      <c r="Q60" s="46"/>
      <c r="R60" s="45">
        <v>0</v>
      </c>
      <c r="S60" s="44">
        <v>0</v>
      </c>
      <c r="T60" s="12">
        <f t="shared" si="12"/>
        <v>0</v>
      </c>
      <c r="U60" s="44">
        <v>20.5</v>
      </c>
      <c r="V60" s="12">
        <f t="shared" si="13"/>
        <v>707</v>
      </c>
      <c r="W60" s="99">
        <f t="shared" si="8"/>
        <v>0</v>
      </c>
      <c r="X60" s="16">
        <f t="shared" si="14"/>
        <v>707</v>
      </c>
      <c r="Y60" s="98">
        <f t="shared" si="9"/>
        <v>0</v>
      </c>
      <c r="Z60" s="71"/>
      <c r="AA60" s="94" t="str">
        <f t="shared" si="10"/>
        <v>NE</v>
      </c>
      <c r="AB60" s="96"/>
      <c r="AC60" s="96"/>
      <c r="AD60" s="96">
        <v>0</v>
      </c>
      <c r="AE60" s="97"/>
      <c r="AF60" s="95">
        <f t="shared" si="11"/>
        <v>0</v>
      </c>
    </row>
    <row r="61" spans="1:32" ht="14.25" customHeight="1" hidden="1">
      <c r="A61" s="78">
        <v>58</v>
      </c>
      <c r="B61" s="3" t="s">
        <v>94</v>
      </c>
      <c r="C61" s="3" t="s">
        <v>95</v>
      </c>
      <c r="D61" s="139" t="s">
        <v>655</v>
      </c>
      <c r="E61" s="1" t="s">
        <v>2</v>
      </c>
      <c r="F61" s="21" t="s">
        <v>379</v>
      </c>
      <c r="G61" s="87">
        <v>0</v>
      </c>
      <c r="H61" s="81">
        <v>0</v>
      </c>
      <c r="I61" s="91">
        <v>0</v>
      </c>
      <c r="J61" s="81">
        <v>0</v>
      </c>
      <c r="K61" s="91">
        <v>0</v>
      </c>
      <c r="L61" s="81">
        <v>0</v>
      </c>
      <c r="M61" s="91">
        <v>0</v>
      </c>
      <c r="N61" s="81">
        <v>0</v>
      </c>
      <c r="O61" s="91">
        <v>0</v>
      </c>
      <c r="P61" s="81">
        <v>0</v>
      </c>
      <c r="Q61" s="46"/>
      <c r="R61" s="45">
        <v>0</v>
      </c>
      <c r="S61" s="44">
        <v>0</v>
      </c>
      <c r="T61" s="12">
        <f t="shared" si="12"/>
        <v>0</v>
      </c>
      <c r="U61" s="44">
        <v>23.5</v>
      </c>
      <c r="V61" s="12">
        <f t="shared" si="13"/>
        <v>662</v>
      </c>
      <c r="W61" s="99">
        <f t="shared" si="8"/>
        <v>0</v>
      </c>
      <c r="X61" s="16">
        <f t="shared" si="14"/>
        <v>662</v>
      </c>
      <c r="Y61" s="98">
        <f t="shared" si="9"/>
        <v>48</v>
      </c>
      <c r="Z61" s="71"/>
      <c r="AA61" s="94" t="str">
        <f t="shared" si="10"/>
        <v>ANO</v>
      </c>
      <c r="AB61" s="96">
        <v>96</v>
      </c>
      <c r="AC61" s="96"/>
      <c r="AD61" s="96"/>
      <c r="AE61" s="97"/>
      <c r="AF61" s="95">
        <f t="shared" si="11"/>
        <v>96</v>
      </c>
    </row>
    <row r="62" spans="1:32" ht="14.25" customHeight="1" hidden="1">
      <c r="A62" s="44">
        <v>59</v>
      </c>
      <c r="B62" s="3" t="s">
        <v>94</v>
      </c>
      <c r="C62" s="3" t="s">
        <v>66</v>
      </c>
      <c r="D62" s="139" t="s">
        <v>656</v>
      </c>
      <c r="E62" s="1" t="s">
        <v>2</v>
      </c>
      <c r="F62" s="21" t="s">
        <v>101</v>
      </c>
      <c r="G62" s="87">
        <v>0</v>
      </c>
      <c r="H62" s="81">
        <v>0</v>
      </c>
      <c r="I62" s="91">
        <v>0</v>
      </c>
      <c r="J62" s="81">
        <v>0</v>
      </c>
      <c r="K62" s="91">
        <v>0</v>
      </c>
      <c r="L62" s="81">
        <v>0</v>
      </c>
      <c r="M62" s="91">
        <v>0</v>
      </c>
      <c r="N62" s="81">
        <v>0</v>
      </c>
      <c r="O62" s="91">
        <v>0</v>
      </c>
      <c r="P62" s="81">
        <v>0</v>
      </c>
      <c r="Q62" s="46"/>
      <c r="R62" s="45">
        <v>0</v>
      </c>
      <c r="S62" s="44">
        <v>0</v>
      </c>
      <c r="T62" s="12">
        <f t="shared" si="12"/>
        <v>0</v>
      </c>
      <c r="U62" s="44">
        <v>24.5</v>
      </c>
      <c r="V62" s="12">
        <f t="shared" si="13"/>
        <v>647</v>
      </c>
      <c r="W62" s="99">
        <f t="shared" si="8"/>
        <v>0</v>
      </c>
      <c r="X62" s="16">
        <f t="shared" si="14"/>
        <v>647</v>
      </c>
      <c r="Y62" s="98">
        <f t="shared" si="9"/>
        <v>0</v>
      </c>
      <c r="Z62" s="71"/>
      <c r="AA62" s="94" t="str">
        <f t="shared" si="10"/>
        <v>NE</v>
      </c>
      <c r="AB62" s="96"/>
      <c r="AC62" s="96"/>
      <c r="AD62" s="96">
        <v>0</v>
      </c>
      <c r="AE62" s="97"/>
      <c r="AF62" s="95">
        <f t="shared" si="11"/>
        <v>0</v>
      </c>
    </row>
    <row r="63" spans="1:32" ht="14.25" customHeight="1" hidden="1">
      <c r="A63" s="78">
        <v>60</v>
      </c>
      <c r="B63" s="10" t="s">
        <v>402</v>
      </c>
      <c r="C63" s="10" t="s">
        <v>403</v>
      </c>
      <c r="D63" s="9"/>
      <c r="E63" s="15" t="s">
        <v>397</v>
      </c>
      <c r="F63" s="63" t="s">
        <v>398</v>
      </c>
      <c r="G63" s="87">
        <v>0</v>
      </c>
      <c r="H63" s="81">
        <v>0</v>
      </c>
      <c r="I63" s="91">
        <v>0</v>
      </c>
      <c r="J63" s="81">
        <v>0</v>
      </c>
      <c r="K63" s="91">
        <v>0</v>
      </c>
      <c r="L63" s="81">
        <v>0</v>
      </c>
      <c r="M63" s="91">
        <v>0</v>
      </c>
      <c r="N63" s="81">
        <v>0</v>
      </c>
      <c r="O63" s="91">
        <v>0</v>
      </c>
      <c r="P63" s="81">
        <v>0</v>
      </c>
      <c r="Q63" s="46"/>
      <c r="R63" s="45">
        <v>0</v>
      </c>
      <c r="S63" s="44">
        <v>0</v>
      </c>
      <c r="T63" s="12">
        <f t="shared" si="12"/>
        <v>0</v>
      </c>
      <c r="U63" s="44">
        <v>25.5</v>
      </c>
      <c r="V63" s="12">
        <f t="shared" si="13"/>
        <v>632</v>
      </c>
      <c r="W63" s="99">
        <f t="shared" si="8"/>
        <v>0</v>
      </c>
      <c r="X63" s="16">
        <f t="shared" si="14"/>
        <v>632</v>
      </c>
      <c r="Y63" s="98">
        <f t="shared" si="9"/>
        <v>0</v>
      </c>
      <c r="Z63" s="71"/>
      <c r="AA63" s="94" t="str">
        <f t="shared" si="10"/>
        <v>NE</v>
      </c>
      <c r="AB63" s="96"/>
      <c r="AC63" s="96"/>
      <c r="AD63" s="96">
        <v>0</v>
      </c>
      <c r="AE63" s="97"/>
      <c r="AF63" s="95">
        <f t="shared" si="11"/>
        <v>0</v>
      </c>
    </row>
    <row r="64" spans="1:32" ht="14.25" customHeight="1" hidden="1">
      <c r="A64" s="78">
        <v>61</v>
      </c>
      <c r="B64" s="20" t="s">
        <v>363</v>
      </c>
      <c r="C64" s="10" t="s">
        <v>21</v>
      </c>
      <c r="D64" s="9"/>
      <c r="E64" s="15" t="s">
        <v>154</v>
      </c>
      <c r="F64" s="63" t="s">
        <v>365</v>
      </c>
      <c r="G64" s="87">
        <v>0</v>
      </c>
      <c r="H64" s="81">
        <v>0</v>
      </c>
      <c r="I64" s="91">
        <v>0</v>
      </c>
      <c r="J64" s="81">
        <v>0</v>
      </c>
      <c r="K64" s="91">
        <v>0</v>
      </c>
      <c r="L64" s="81">
        <v>0</v>
      </c>
      <c r="M64" s="91">
        <v>0</v>
      </c>
      <c r="N64" s="81">
        <v>0</v>
      </c>
      <c r="O64" s="91">
        <v>0</v>
      </c>
      <c r="P64" s="81">
        <v>0</v>
      </c>
      <c r="Q64" s="46"/>
      <c r="R64" s="45">
        <v>0</v>
      </c>
      <c r="S64" s="44">
        <v>0</v>
      </c>
      <c r="T64" s="12">
        <f t="shared" si="12"/>
        <v>0</v>
      </c>
      <c r="U64" s="44">
        <v>26.5</v>
      </c>
      <c r="V64" s="12">
        <f t="shared" si="13"/>
        <v>617</v>
      </c>
      <c r="W64" s="99">
        <f t="shared" si="8"/>
        <v>0</v>
      </c>
      <c r="X64" s="16">
        <f t="shared" si="14"/>
        <v>617</v>
      </c>
      <c r="Y64" s="98">
        <f t="shared" si="9"/>
        <v>0</v>
      </c>
      <c r="Z64" s="71"/>
      <c r="AA64" s="94" t="str">
        <f t="shared" si="10"/>
        <v>NE</v>
      </c>
      <c r="AB64" s="96"/>
      <c r="AC64" s="96"/>
      <c r="AD64" s="96">
        <v>0</v>
      </c>
      <c r="AE64" s="97"/>
      <c r="AF64" s="95">
        <f t="shared" si="11"/>
        <v>0</v>
      </c>
    </row>
    <row r="65" spans="1:32" ht="14.25" customHeight="1" hidden="1">
      <c r="A65" s="44">
        <v>62</v>
      </c>
      <c r="B65" s="10" t="s">
        <v>405</v>
      </c>
      <c r="C65" s="10" t="s">
        <v>406</v>
      </c>
      <c r="D65" s="9"/>
      <c r="E65" s="15" t="s">
        <v>397</v>
      </c>
      <c r="F65" s="63" t="s">
        <v>407</v>
      </c>
      <c r="G65" s="87">
        <v>0</v>
      </c>
      <c r="H65" s="81">
        <v>0</v>
      </c>
      <c r="I65" s="91">
        <v>0</v>
      </c>
      <c r="J65" s="81">
        <v>0</v>
      </c>
      <c r="K65" s="91">
        <v>0</v>
      </c>
      <c r="L65" s="81">
        <v>0</v>
      </c>
      <c r="M65" s="91">
        <v>0</v>
      </c>
      <c r="N65" s="81">
        <v>0</v>
      </c>
      <c r="O65" s="91">
        <v>0</v>
      </c>
      <c r="P65" s="81">
        <v>0</v>
      </c>
      <c r="Q65" s="46"/>
      <c r="R65" s="45">
        <v>0</v>
      </c>
      <c r="S65" s="44">
        <v>0</v>
      </c>
      <c r="T65" s="12">
        <f t="shared" si="12"/>
        <v>0</v>
      </c>
      <c r="U65" s="44">
        <v>27.5</v>
      </c>
      <c r="V65" s="12">
        <f t="shared" si="13"/>
        <v>602</v>
      </c>
      <c r="W65" s="99">
        <f t="shared" si="8"/>
        <v>0</v>
      </c>
      <c r="X65" s="16">
        <f t="shared" si="14"/>
        <v>602</v>
      </c>
      <c r="Y65" s="98">
        <f t="shared" si="9"/>
        <v>0</v>
      </c>
      <c r="Z65" s="71"/>
      <c r="AA65" s="94" t="str">
        <f t="shared" si="10"/>
        <v>NE</v>
      </c>
      <c r="AB65" s="96"/>
      <c r="AC65" s="96"/>
      <c r="AD65" s="96">
        <v>0</v>
      </c>
      <c r="AE65" s="97"/>
      <c r="AF65" s="95">
        <f t="shared" si="11"/>
        <v>0</v>
      </c>
    </row>
    <row r="66" spans="1:32" ht="14.25" customHeight="1" hidden="1">
      <c r="A66" s="78">
        <v>63</v>
      </c>
      <c r="B66" s="10" t="s">
        <v>396</v>
      </c>
      <c r="C66" s="10" t="s">
        <v>141</v>
      </c>
      <c r="D66" s="9"/>
      <c r="E66" s="15" t="s">
        <v>397</v>
      </c>
      <c r="F66" s="63" t="s">
        <v>398</v>
      </c>
      <c r="G66" s="87">
        <v>0</v>
      </c>
      <c r="H66" s="81">
        <v>0</v>
      </c>
      <c r="I66" s="91">
        <v>0</v>
      </c>
      <c r="J66" s="81">
        <v>0</v>
      </c>
      <c r="K66" s="91">
        <v>0</v>
      </c>
      <c r="L66" s="81">
        <v>0</v>
      </c>
      <c r="M66" s="91">
        <v>0</v>
      </c>
      <c r="N66" s="81">
        <v>0</v>
      </c>
      <c r="O66" s="91">
        <v>0</v>
      </c>
      <c r="P66" s="81">
        <v>0</v>
      </c>
      <c r="Q66" s="46"/>
      <c r="R66" s="45">
        <v>0</v>
      </c>
      <c r="S66" s="44">
        <v>0</v>
      </c>
      <c r="T66" s="12">
        <f t="shared" si="12"/>
        <v>0</v>
      </c>
      <c r="U66" s="44">
        <v>28.5</v>
      </c>
      <c r="V66" s="12">
        <f t="shared" si="13"/>
        <v>586</v>
      </c>
      <c r="W66" s="99">
        <f t="shared" si="8"/>
        <v>0</v>
      </c>
      <c r="X66" s="16">
        <f t="shared" si="14"/>
        <v>586</v>
      </c>
      <c r="Y66" s="98">
        <f t="shared" si="9"/>
        <v>0</v>
      </c>
      <c r="Z66" s="71"/>
      <c r="AA66" s="94" t="str">
        <f t="shared" si="10"/>
        <v>NE</v>
      </c>
      <c r="AB66" s="96"/>
      <c r="AC66" s="96"/>
      <c r="AD66" s="96">
        <v>0</v>
      </c>
      <c r="AE66" s="97"/>
      <c r="AF66" s="95">
        <f t="shared" si="11"/>
        <v>0</v>
      </c>
    </row>
    <row r="67" spans="1:32" ht="14.25" customHeight="1" hidden="1">
      <c r="A67" s="78">
        <v>64</v>
      </c>
      <c r="B67" s="20" t="s">
        <v>360</v>
      </c>
      <c r="C67" s="10" t="s">
        <v>56</v>
      </c>
      <c r="D67" s="9"/>
      <c r="E67" s="15" t="s">
        <v>357</v>
      </c>
      <c r="F67" s="62" t="s">
        <v>64</v>
      </c>
      <c r="G67" s="87">
        <v>0</v>
      </c>
      <c r="H67" s="81">
        <v>0</v>
      </c>
      <c r="I67" s="91">
        <v>0</v>
      </c>
      <c r="J67" s="81">
        <v>0</v>
      </c>
      <c r="K67" s="91">
        <v>0</v>
      </c>
      <c r="L67" s="81">
        <v>0</v>
      </c>
      <c r="M67" s="91">
        <v>0</v>
      </c>
      <c r="N67" s="81">
        <v>0</v>
      </c>
      <c r="O67" s="91">
        <v>0</v>
      </c>
      <c r="P67" s="81">
        <v>0</v>
      </c>
      <c r="Q67" s="46"/>
      <c r="R67" s="45">
        <v>0</v>
      </c>
      <c r="S67" s="44">
        <v>0</v>
      </c>
      <c r="T67" s="12">
        <f t="shared" si="12"/>
        <v>0</v>
      </c>
      <c r="U67" s="44">
        <v>32.5</v>
      </c>
      <c r="V67" s="12">
        <f t="shared" si="13"/>
        <v>526</v>
      </c>
      <c r="W67" s="99">
        <f t="shared" si="8"/>
        <v>0</v>
      </c>
      <c r="X67" s="16"/>
      <c r="Y67" s="98">
        <f t="shared" si="9"/>
        <v>0</v>
      </c>
      <c r="Z67" s="71"/>
      <c r="AA67" s="94" t="str">
        <f t="shared" si="10"/>
        <v>NE</v>
      </c>
      <c r="AB67" s="96"/>
      <c r="AC67" s="96"/>
      <c r="AD67" s="96">
        <v>0</v>
      </c>
      <c r="AE67" s="97"/>
      <c r="AF67" s="95">
        <f t="shared" si="11"/>
        <v>0</v>
      </c>
    </row>
    <row r="68" spans="1:32" ht="14.25" customHeight="1" hidden="1">
      <c r="A68" s="44">
        <v>65</v>
      </c>
      <c r="B68" s="1" t="s">
        <v>127</v>
      </c>
      <c r="C68" s="1" t="s">
        <v>8</v>
      </c>
      <c r="D68" s="140"/>
      <c r="E68" s="1" t="s">
        <v>5</v>
      </c>
      <c r="F68" s="24" t="s">
        <v>128</v>
      </c>
      <c r="G68" s="87">
        <v>0</v>
      </c>
      <c r="H68" s="81">
        <v>0</v>
      </c>
      <c r="I68" s="91">
        <v>0</v>
      </c>
      <c r="J68" s="81">
        <v>0</v>
      </c>
      <c r="K68" s="91">
        <v>0</v>
      </c>
      <c r="L68" s="81">
        <v>0</v>
      </c>
      <c r="M68" s="91">
        <v>0</v>
      </c>
      <c r="N68" s="81">
        <v>0</v>
      </c>
      <c r="O68" s="91">
        <v>0</v>
      </c>
      <c r="P68" s="81">
        <v>0</v>
      </c>
      <c r="Q68" s="46"/>
      <c r="R68" s="45">
        <v>0</v>
      </c>
      <c r="S68" s="44">
        <v>0</v>
      </c>
      <c r="T68" s="12">
        <f aca="true" t="shared" si="15" ref="T68:T79">ROUND(IF(S68&gt;0,(((MAX($S$4:$S$70)-S68+1)/(MAX($S$4:$S$70)))*1000),0),0)</f>
        <v>0</v>
      </c>
      <c r="U68" s="44">
        <v>36.5</v>
      </c>
      <c r="V68" s="12">
        <f aca="true" t="shared" si="16" ref="V68:V79">ROUND(IF(U68&gt;0,(((MAX($U$4:$U$70)-U68+1)/(MAX($U$4:$U$70)))*1000),0),0)</f>
        <v>466</v>
      </c>
      <c r="W68" s="99">
        <f t="shared" si="8"/>
        <v>0</v>
      </c>
      <c r="X68" s="16">
        <f>W68+MAX(V68,R68,T68)+0</f>
        <v>466</v>
      </c>
      <c r="Y68" s="98">
        <f t="shared" si="9"/>
        <v>0</v>
      </c>
      <c r="Z68" s="71"/>
      <c r="AA68" s="94" t="str">
        <f t="shared" si="10"/>
        <v>NE</v>
      </c>
      <c r="AB68" s="96"/>
      <c r="AC68" s="96"/>
      <c r="AD68" s="96">
        <v>0</v>
      </c>
      <c r="AE68" s="97"/>
      <c r="AF68" s="95">
        <f t="shared" si="11"/>
        <v>0</v>
      </c>
    </row>
    <row r="69" spans="1:32" ht="14.25" customHeight="1" hidden="1">
      <c r="A69" s="78">
        <v>66</v>
      </c>
      <c r="B69" s="20" t="s">
        <v>116</v>
      </c>
      <c r="C69" s="20" t="s">
        <v>103</v>
      </c>
      <c r="D69" s="144"/>
      <c r="E69" s="1" t="s">
        <v>99</v>
      </c>
      <c r="F69" s="27" t="s">
        <v>240</v>
      </c>
      <c r="G69" s="87">
        <v>0</v>
      </c>
      <c r="H69" s="81">
        <v>0</v>
      </c>
      <c r="I69" s="91">
        <v>0</v>
      </c>
      <c r="J69" s="81">
        <v>0</v>
      </c>
      <c r="K69" s="91">
        <v>0</v>
      </c>
      <c r="L69" s="81">
        <v>0</v>
      </c>
      <c r="M69" s="91">
        <v>0</v>
      </c>
      <c r="N69" s="81">
        <v>0</v>
      </c>
      <c r="O69" s="91">
        <v>0</v>
      </c>
      <c r="P69" s="81">
        <v>0</v>
      </c>
      <c r="Q69" s="46"/>
      <c r="R69" s="45">
        <v>0</v>
      </c>
      <c r="S69" s="44">
        <v>0</v>
      </c>
      <c r="T69" s="12">
        <f t="shared" si="15"/>
        <v>0</v>
      </c>
      <c r="U69" s="44">
        <v>39.5</v>
      </c>
      <c r="V69" s="12">
        <f t="shared" si="16"/>
        <v>421</v>
      </c>
      <c r="W69" s="99">
        <f t="shared" si="8"/>
        <v>0</v>
      </c>
      <c r="X69" s="16">
        <f>W69+MAX(V69,R69,T69)+0</f>
        <v>421</v>
      </c>
      <c r="Y69" s="98">
        <f t="shared" si="9"/>
        <v>0</v>
      </c>
      <c r="Z69" s="71"/>
      <c r="AA69" s="94" t="str">
        <f t="shared" si="10"/>
        <v>NE</v>
      </c>
      <c r="AB69" s="96"/>
      <c r="AC69" s="96"/>
      <c r="AD69" s="96">
        <v>0</v>
      </c>
      <c r="AE69" s="97"/>
      <c r="AF69" s="95">
        <f t="shared" si="11"/>
        <v>0</v>
      </c>
    </row>
    <row r="70" spans="1:32" ht="14.25" customHeight="1" hidden="1">
      <c r="A70" s="78">
        <v>67</v>
      </c>
      <c r="B70" s="1" t="s">
        <v>135</v>
      </c>
      <c r="C70" s="1" t="s">
        <v>123</v>
      </c>
      <c r="D70" s="140" t="s">
        <v>699</v>
      </c>
      <c r="E70" s="1" t="s">
        <v>136</v>
      </c>
      <c r="F70" s="24" t="s">
        <v>137</v>
      </c>
      <c r="G70" s="87">
        <v>0</v>
      </c>
      <c r="H70" s="81">
        <v>0</v>
      </c>
      <c r="I70" s="91">
        <v>0</v>
      </c>
      <c r="J70" s="81">
        <v>0</v>
      </c>
      <c r="K70" s="91">
        <v>0</v>
      </c>
      <c r="L70" s="81">
        <v>0</v>
      </c>
      <c r="M70" s="91">
        <v>0</v>
      </c>
      <c r="N70" s="81">
        <v>0</v>
      </c>
      <c r="O70" s="91">
        <v>0</v>
      </c>
      <c r="P70" s="81">
        <v>0</v>
      </c>
      <c r="Q70" s="46"/>
      <c r="R70" s="45">
        <v>0</v>
      </c>
      <c r="S70" s="44">
        <v>0</v>
      </c>
      <c r="T70" s="12">
        <f t="shared" si="15"/>
        <v>0</v>
      </c>
      <c r="U70" s="44">
        <v>41.5</v>
      </c>
      <c r="V70" s="12">
        <f t="shared" si="16"/>
        <v>391</v>
      </c>
      <c r="W70" s="99">
        <f aca="true" t="shared" si="17" ref="W70:W79">((H70+J70+L70+N70+P70)-MIN(J70,H70,L70,N70,P70))/4</f>
        <v>0</v>
      </c>
      <c r="X70" s="16">
        <f>W70+MAX(V70,R70,T70)+0</f>
        <v>391</v>
      </c>
      <c r="Y70" s="98">
        <f aca="true" t="shared" si="18" ref="Y70:Y79">IF(AA70="ANO",AVERAGE(W70,AB70,AC70,AD70,AE70),W70)</f>
        <v>0</v>
      </c>
      <c r="Z70" s="71"/>
      <c r="AA70" s="94" t="str">
        <f aca="true" t="shared" si="19" ref="AA70:AA79">IF(AVERAGE(AB70:AE70)&gt;W70,"ANO","NE")</f>
        <v>NE</v>
      </c>
      <c r="AB70" s="96"/>
      <c r="AC70" s="96"/>
      <c r="AD70" s="96">
        <v>0</v>
      </c>
      <c r="AE70" s="97"/>
      <c r="AF70" s="95">
        <f aca="true" t="shared" si="20" ref="AF70:AF79">AVERAGE(AB70:AE70)</f>
        <v>0</v>
      </c>
    </row>
    <row r="71" spans="1:32" ht="14.25" customHeight="1" hidden="1">
      <c r="A71" s="44">
        <v>68</v>
      </c>
      <c r="B71" s="138" t="s">
        <v>111</v>
      </c>
      <c r="C71" s="175" t="s">
        <v>56</v>
      </c>
      <c r="D71" s="144"/>
      <c r="E71" s="123" t="s">
        <v>99</v>
      </c>
      <c r="F71" s="176" t="s">
        <v>6</v>
      </c>
      <c r="G71" s="87">
        <v>0</v>
      </c>
      <c r="H71" s="81">
        <v>0</v>
      </c>
      <c r="I71" s="91">
        <v>0</v>
      </c>
      <c r="J71" s="81">
        <v>0</v>
      </c>
      <c r="K71" s="91">
        <v>0</v>
      </c>
      <c r="L71" s="81">
        <v>0</v>
      </c>
      <c r="M71" s="91">
        <v>0</v>
      </c>
      <c r="N71" s="81">
        <v>0</v>
      </c>
      <c r="O71" s="91">
        <v>0</v>
      </c>
      <c r="P71" s="81">
        <v>0</v>
      </c>
      <c r="Q71" s="46"/>
      <c r="R71" s="45">
        <v>0</v>
      </c>
      <c r="S71" s="44">
        <v>0</v>
      </c>
      <c r="T71" s="12">
        <f t="shared" si="15"/>
        <v>0</v>
      </c>
      <c r="U71" s="44">
        <v>42.5</v>
      </c>
      <c r="V71" s="12">
        <f t="shared" si="16"/>
        <v>376</v>
      </c>
      <c r="W71" s="99">
        <f t="shared" si="17"/>
        <v>0</v>
      </c>
      <c r="X71" s="16">
        <f>W71+MAX(V71,R71,T71)+0</f>
        <v>376</v>
      </c>
      <c r="Y71" s="98">
        <f t="shared" si="18"/>
        <v>0</v>
      </c>
      <c r="Z71" s="71"/>
      <c r="AA71" s="94" t="str">
        <f t="shared" si="19"/>
        <v>NE</v>
      </c>
      <c r="AB71" s="96"/>
      <c r="AC71" s="96"/>
      <c r="AD71" s="96">
        <v>0</v>
      </c>
      <c r="AE71" s="97"/>
      <c r="AF71" s="95">
        <f t="shared" si="20"/>
        <v>0</v>
      </c>
    </row>
    <row r="72" spans="1:32" ht="14.25" customHeight="1" hidden="1">
      <c r="A72" s="78">
        <v>69</v>
      </c>
      <c r="B72" s="1" t="s">
        <v>133</v>
      </c>
      <c r="C72" s="1" t="s">
        <v>8</v>
      </c>
      <c r="D72" s="140"/>
      <c r="E72" s="1" t="s">
        <v>5</v>
      </c>
      <c r="F72" s="24" t="s">
        <v>134</v>
      </c>
      <c r="G72" s="87">
        <v>0</v>
      </c>
      <c r="H72" s="81">
        <v>0</v>
      </c>
      <c r="I72" s="91">
        <v>0</v>
      </c>
      <c r="J72" s="81">
        <v>0</v>
      </c>
      <c r="K72" s="91">
        <v>0</v>
      </c>
      <c r="L72" s="81">
        <v>0</v>
      </c>
      <c r="M72" s="91">
        <v>0</v>
      </c>
      <c r="N72" s="81">
        <v>0</v>
      </c>
      <c r="O72" s="91">
        <v>0</v>
      </c>
      <c r="P72" s="81">
        <v>0</v>
      </c>
      <c r="Q72" s="46"/>
      <c r="R72" s="45">
        <v>0</v>
      </c>
      <c r="S72" s="44">
        <v>0</v>
      </c>
      <c r="T72" s="12">
        <f t="shared" si="15"/>
        <v>0</v>
      </c>
      <c r="U72" s="44">
        <v>45.5</v>
      </c>
      <c r="V72" s="12">
        <f t="shared" si="16"/>
        <v>331</v>
      </c>
      <c r="W72" s="99">
        <f t="shared" si="17"/>
        <v>0</v>
      </c>
      <c r="X72" s="16"/>
      <c r="Y72" s="98">
        <f t="shared" si="18"/>
        <v>0</v>
      </c>
      <c r="Z72" s="71"/>
      <c r="AA72" s="94" t="str">
        <f t="shared" si="19"/>
        <v>NE</v>
      </c>
      <c r="AB72" s="96"/>
      <c r="AC72" s="96"/>
      <c r="AD72" s="96">
        <v>0</v>
      </c>
      <c r="AE72" s="97"/>
      <c r="AF72" s="95">
        <f t="shared" si="20"/>
        <v>0</v>
      </c>
    </row>
    <row r="73" spans="1:32" ht="14.25" customHeight="1" hidden="1">
      <c r="A73" s="78">
        <v>70</v>
      </c>
      <c r="B73" s="1" t="s">
        <v>117</v>
      </c>
      <c r="C73" s="1" t="s">
        <v>118</v>
      </c>
      <c r="D73" s="140" t="s">
        <v>757</v>
      </c>
      <c r="E73" s="1" t="s">
        <v>12</v>
      </c>
      <c r="F73" s="28" t="s">
        <v>119</v>
      </c>
      <c r="G73" s="87">
        <v>0</v>
      </c>
      <c r="H73" s="81">
        <v>0</v>
      </c>
      <c r="I73" s="91">
        <v>0</v>
      </c>
      <c r="J73" s="81">
        <v>0</v>
      </c>
      <c r="K73" s="91">
        <v>0</v>
      </c>
      <c r="L73" s="81">
        <v>0</v>
      </c>
      <c r="M73" s="91">
        <v>0</v>
      </c>
      <c r="N73" s="81">
        <v>0</v>
      </c>
      <c r="O73" s="91">
        <v>0</v>
      </c>
      <c r="P73" s="81">
        <v>0</v>
      </c>
      <c r="Q73" s="46"/>
      <c r="R73" s="45">
        <v>0</v>
      </c>
      <c r="S73" s="44">
        <v>0</v>
      </c>
      <c r="T73" s="12">
        <f t="shared" si="15"/>
        <v>0</v>
      </c>
      <c r="U73" s="44">
        <v>47.5</v>
      </c>
      <c r="V73" s="12">
        <f t="shared" si="16"/>
        <v>301</v>
      </c>
      <c r="W73" s="99">
        <f t="shared" si="17"/>
        <v>0</v>
      </c>
      <c r="X73" s="16">
        <f>W73+MAX(V73,R73,T73)+0</f>
        <v>301</v>
      </c>
      <c r="Y73" s="98">
        <f t="shared" si="18"/>
        <v>0</v>
      </c>
      <c r="Z73" s="71"/>
      <c r="AA73" s="94" t="str">
        <f t="shared" si="19"/>
        <v>NE</v>
      </c>
      <c r="AB73" s="96"/>
      <c r="AC73" s="96"/>
      <c r="AD73" s="96">
        <v>0</v>
      </c>
      <c r="AE73" s="97"/>
      <c r="AF73" s="95">
        <f t="shared" si="20"/>
        <v>0</v>
      </c>
    </row>
    <row r="74" spans="1:32" ht="14.25" customHeight="1" hidden="1">
      <c r="A74" s="44">
        <v>71</v>
      </c>
      <c r="B74" s="10" t="s">
        <v>153</v>
      </c>
      <c r="C74" s="10" t="s">
        <v>56</v>
      </c>
      <c r="D74" s="9" t="s">
        <v>756</v>
      </c>
      <c r="E74" s="15" t="s">
        <v>154</v>
      </c>
      <c r="F74" s="26" t="s">
        <v>383</v>
      </c>
      <c r="G74" s="87">
        <v>0</v>
      </c>
      <c r="H74" s="81">
        <v>0</v>
      </c>
      <c r="I74" s="91">
        <v>0</v>
      </c>
      <c r="J74" s="81">
        <v>0</v>
      </c>
      <c r="K74" s="91">
        <v>0</v>
      </c>
      <c r="L74" s="81">
        <v>0</v>
      </c>
      <c r="M74" s="91">
        <v>0</v>
      </c>
      <c r="N74" s="81">
        <v>0</v>
      </c>
      <c r="O74" s="91">
        <v>0</v>
      </c>
      <c r="P74" s="81">
        <v>0</v>
      </c>
      <c r="Q74" s="46"/>
      <c r="R74" s="45">
        <v>0</v>
      </c>
      <c r="S74" s="44">
        <v>0</v>
      </c>
      <c r="T74" s="12">
        <f t="shared" si="15"/>
        <v>0</v>
      </c>
      <c r="U74" s="44">
        <v>48.5</v>
      </c>
      <c r="V74" s="12">
        <f t="shared" si="16"/>
        <v>286</v>
      </c>
      <c r="W74" s="99">
        <f t="shared" si="17"/>
        <v>0</v>
      </c>
      <c r="X74" s="16">
        <f>W74+MAX(V74,R74,T74)+0</f>
        <v>286</v>
      </c>
      <c r="Y74" s="98">
        <f t="shared" si="18"/>
        <v>0</v>
      </c>
      <c r="Z74" s="71"/>
      <c r="AA74" s="94" t="str">
        <f t="shared" si="19"/>
        <v>NE</v>
      </c>
      <c r="AB74" s="96"/>
      <c r="AC74" s="96"/>
      <c r="AD74" s="96">
        <v>0</v>
      </c>
      <c r="AE74" s="97"/>
      <c r="AF74" s="95">
        <f t="shared" si="20"/>
        <v>0</v>
      </c>
    </row>
    <row r="75" spans="1:32" ht="14.25" customHeight="1" hidden="1">
      <c r="A75" s="78">
        <v>72</v>
      </c>
      <c r="B75" s="20" t="s">
        <v>120</v>
      </c>
      <c r="C75" s="20" t="s">
        <v>121</v>
      </c>
      <c r="D75" s="144"/>
      <c r="E75" s="1" t="s">
        <v>99</v>
      </c>
      <c r="F75" s="27" t="s">
        <v>104</v>
      </c>
      <c r="G75" s="87">
        <v>0</v>
      </c>
      <c r="H75" s="81">
        <v>0</v>
      </c>
      <c r="I75" s="91">
        <v>0</v>
      </c>
      <c r="J75" s="81">
        <v>0</v>
      </c>
      <c r="K75" s="91">
        <v>0</v>
      </c>
      <c r="L75" s="81">
        <v>0</v>
      </c>
      <c r="M75" s="91">
        <v>0</v>
      </c>
      <c r="N75" s="81">
        <v>0</v>
      </c>
      <c r="O75" s="91">
        <v>0</v>
      </c>
      <c r="P75" s="81">
        <v>0</v>
      </c>
      <c r="Q75" s="46"/>
      <c r="R75" s="45">
        <v>0</v>
      </c>
      <c r="S75" s="44">
        <v>0</v>
      </c>
      <c r="T75" s="12">
        <f t="shared" si="15"/>
        <v>0</v>
      </c>
      <c r="U75" s="44">
        <v>54.5</v>
      </c>
      <c r="V75" s="12">
        <f t="shared" si="16"/>
        <v>195</v>
      </c>
      <c r="W75" s="99">
        <f t="shared" si="17"/>
        <v>0</v>
      </c>
      <c r="X75" s="16">
        <f>W75+MAX(V75,R75,T75)+0</f>
        <v>195</v>
      </c>
      <c r="Y75" s="98">
        <f t="shared" si="18"/>
        <v>0</v>
      </c>
      <c r="Z75" s="71"/>
      <c r="AA75" s="94" t="str">
        <f t="shared" si="19"/>
        <v>NE</v>
      </c>
      <c r="AB75" s="96"/>
      <c r="AC75" s="96"/>
      <c r="AD75" s="96">
        <v>0</v>
      </c>
      <c r="AE75" s="97"/>
      <c r="AF75" s="95">
        <f t="shared" si="20"/>
        <v>0</v>
      </c>
    </row>
    <row r="76" spans="1:32" ht="14.25" customHeight="1" hidden="1">
      <c r="A76" s="78">
        <v>73</v>
      </c>
      <c r="B76" s="13" t="s">
        <v>140</v>
      </c>
      <c r="C76" s="10" t="s">
        <v>123</v>
      </c>
      <c r="D76" s="9" t="s">
        <v>759</v>
      </c>
      <c r="E76" s="15" t="s">
        <v>75</v>
      </c>
      <c r="F76" s="25" t="s">
        <v>17</v>
      </c>
      <c r="G76" s="87">
        <v>0</v>
      </c>
      <c r="H76" s="81">
        <v>0</v>
      </c>
      <c r="I76" s="91">
        <v>0</v>
      </c>
      <c r="J76" s="81">
        <v>0</v>
      </c>
      <c r="K76" s="91">
        <v>0</v>
      </c>
      <c r="L76" s="81">
        <v>0</v>
      </c>
      <c r="M76" s="91">
        <v>0</v>
      </c>
      <c r="N76" s="81">
        <v>0</v>
      </c>
      <c r="O76" s="91">
        <v>0</v>
      </c>
      <c r="P76" s="81">
        <v>0</v>
      </c>
      <c r="Q76" s="46"/>
      <c r="R76" s="45">
        <v>0</v>
      </c>
      <c r="S76" s="44">
        <v>0</v>
      </c>
      <c r="T76" s="12">
        <f t="shared" si="15"/>
        <v>0</v>
      </c>
      <c r="U76" s="44">
        <v>58.5</v>
      </c>
      <c r="V76" s="12">
        <f t="shared" si="16"/>
        <v>135</v>
      </c>
      <c r="W76" s="99">
        <f t="shared" si="17"/>
        <v>0</v>
      </c>
      <c r="X76" s="16">
        <f>W76+MAX(V76,R76,T76)+0</f>
        <v>135</v>
      </c>
      <c r="Y76" s="98">
        <f t="shared" si="18"/>
        <v>28.665</v>
      </c>
      <c r="Z76" s="71"/>
      <c r="AA76" s="94" t="str">
        <f t="shared" si="19"/>
        <v>ANO</v>
      </c>
      <c r="AB76" s="96">
        <v>57.33</v>
      </c>
      <c r="AC76" s="96"/>
      <c r="AD76" s="96"/>
      <c r="AE76" s="97"/>
      <c r="AF76" s="95">
        <f t="shared" si="20"/>
        <v>57.33</v>
      </c>
    </row>
    <row r="77" spans="1:32" ht="14.25" customHeight="1" hidden="1">
      <c r="A77" s="44">
        <v>74</v>
      </c>
      <c r="B77" s="20" t="s">
        <v>112</v>
      </c>
      <c r="C77" s="20" t="s">
        <v>34</v>
      </c>
      <c r="D77" s="144"/>
      <c r="E77" s="1" t="s">
        <v>99</v>
      </c>
      <c r="F77" s="27" t="s">
        <v>240</v>
      </c>
      <c r="G77" s="87">
        <v>0</v>
      </c>
      <c r="H77" s="81">
        <v>0</v>
      </c>
      <c r="I77" s="91">
        <v>0</v>
      </c>
      <c r="J77" s="81">
        <v>0</v>
      </c>
      <c r="K77" s="91">
        <v>0</v>
      </c>
      <c r="L77" s="81">
        <v>0</v>
      </c>
      <c r="M77" s="91">
        <v>0</v>
      </c>
      <c r="N77" s="81">
        <v>0</v>
      </c>
      <c r="O77" s="91">
        <v>0</v>
      </c>
      <c r="P77" s="81">
        <v>0</v>
      </c>
      <c r="Q77" s="46"/>
      <c r="R77" s="45">
        <v>0</v>
      </c>
      <c r="S77" s="44">
        <v>0</v>
      </c>
      <c r="T77" s="12">
        <f t="shared" si="15"/>
        <v>0</v>
      </c>
      <c r="U77" s="44">
        <v>59.5</v>
      </c>
      <c r="V77" s="12">
        <f t="shared" si="16"/>
        <v>120</v>
      </c>
      <c r="W77" s="99">
        <f t="shared" si="17"/>
        <v>0</v>
      </c>
      <c r="X77" s="16"/>
      <c r="Y77" s="98">
        <f t="shared" si="18"/>
        <v>0</v>
      </c>
      <c r="Z77" s="71"/>
      <c r="AA77" s="94" t="str">
        <f t="shared" si="19"/>
        <v>NE</v>
      </c>
      <c r="AB77" s="96"/>
      <c r="AC77" s="96"/>
      <c r="AD77" s="96">
        <v>0</v>
      </c>
      <c r="AE77" s="97"/>
      <c r="AF77" s="95">
        <f t="shared" si="20"/>
        <v>0</v>
      </c>
    </row>
    <row r="78" spans="1:32" ht="14.25" customHeight="1" hidden="1">
      <c r="A78" s="78">
        <v>75</v>
      </c>
      <c r="B78" s="20" t="s">
        <v>98</v>
      </c>
      <c r="C78" s="20" t="s">
        <v>66</v>
      </c>
      <c r="D78" s="144" t="s">
        <v>749</v>
      </c>
      <c r="E78" s="1" t="s">
        <v>99</v>
      </c>
      <c r="F78" s="27" t="s">
        <v>240</v>
      </c>
      <c r="G78" s="87">
        <v>0</v>
      </c>
      <c r="H78" s="81">
        <v>0</v>
      </c>
      <c r="I78" s="91">
        <v>0</v>
      </c>
      <c r="J78" s="81">
        <v>0</v>
      </c>
      <c r="K78" s="91">
        <v>0</v>
      </c>
      <c r="L78" s="81">
        <v>0</v>
      </c>
      <c r="M78" s="91">
        <v>0</v>
      </c>
      <c r="N78" s="81">
        <v>0</v>
      </c>
      <c r="O78" s="91">
        <v>0</v>
      </c>
      <c r="P78" s="81">
        <v>0</v>
      </c>
      <c r="Q78" s="46"/>
      <c r="R78" s="45">
        <v>0</v>
      </c>
      <c r="S78" s="44">
        <v>0</v>
      </c>
      <c r="T78" s="12">
        <f t="shared" si="15"/>
        <v>0</v>
      </c>
      <c r="U78" s="44">
        <v>62.5</v>
      </c>
      <c r="V78" s="12">
        <f t="shared" si="16"/>
        <v>75</v>
      </c>
      <c r="W78" s="99">
        <f t="shared" si="17"/>
        <v>0</v>
      </c>
      <c r="X78" s="16"/>
      <c r="Y78" s="98">
        <f t="shared" si="18"/>
        <v>0</v>
      </c>
      <c r="Z78" s="71"/>
      <c r="AA78" s="94" t="str">
        <f t="shared" si="19"/>
        <v>NE</v>
      </c>
      <c r="AB78" s="96"/>
      <c r="AC78" s="96"/>
      <c r="AD78" s="96">
        <v>0</v>
      </c>
      <c r="AE78" s="97"/>
      <c r="AF78" s="95">
        <f t="shared" si="20"/>
        <v>0</v>
      </c>
    </row>
    <row r="79" spans="1:32" ht="14.25" customHeight="1" hidden="1">
      <c r="A79" s="78">
        <v>76</v>
      </c>
      <c r="B79" s="10" t="s">
        <v>399</v>
      </c>
      <c r="C79" s="10" t="s">
        <v>400</v>
      </c>
      <c r="D79" s="9" t="s">
        <v>733</v>
      </c>
      <c r="E79" s="15" t="s">
        <v>394</v>
      </c>
      <c r="F79" s="63" t="s">
        <v>401</v>
      </c>
      <c r="G79" s="87">
        <v>0</v>
      </c>
      <c r="H79" s="81">
        <v>0</v>
      </c>
      <c r="I79" s="91">
        <v>0</v>
      </c>
      <c r="J79" s="81">
        <v>0</v>
      </c>
      <c r="K79" s="91">
        <v>0</v>
      </c>
      <c r="L79" s="81">
        <v>0</v>
      </c>
      <c r="M79" s="91">
        <v>0</v>
      </c>
      <c r="N79" s="81">
        <v>0</v>
      </c>
      <c r="O79" s="91">
        <v>0</v>
      </c>
      <c r="P79" s="81">
        <v>0</v>
      </c>
      <c r="Q79" s="46"/>
      <c r="R79" s="45">
        <v>0</v>
      </c>
      <c r="S79" s="44">
        <v>0</v>
      </c>
      <c r="T79" s="12">
        <f t="shared" si="15"/>
        <v>0</v>
      </c>
      <c r="U79" s="44">
        <v>63.5</v>
      </c>
      <c r="V79" s="12">
        <f t="shared" si="16"/>
        <v>60</v>
      </c>
      <c r="W79" s="99">
        <f t="shared" si="17"/>
        <v>0</v>
      </c>
      <c r="X79" s="16">
        <f>W79+MAX(V79,R79,T79)+0</f>
        <v>60</v>
      </c>
      <c r="Y79" s="98">
        <f t="shared" si="18"/>
        <v>0</v>
      </c>
      <c r="Z79" s="71"/>
      <c r="AA79" s="94" t="str">
        <f t="shared" si="19"/>
        <v>NE</v>
      </c>
      <c r="AB79" s="96"/>
      <c r="AC79" s="96"/>
      <c r="AD79" s="96">
        <v>0</v>
      </c>
      <c r="AE79" s="97"/>
      <c r="AF79" s="95">
        <f t="shared" si="20"/>
        <v>0</v>
      </c>
    </row>
  </sheetData>
  <mergeCells count="9">
    <mergeCell ref="AA2:AF2"/>
    <mergeCell ref="M3:N3"/>
    <mergeCell ref="G3:H3"/>
    <mergeCell ref="I3:J3"/>
    <mergeCell ref="K3:L3"/>
    <mergeCell ref="U3:V3"/>
    <mergeCell ref="O3:P3"/>
    <mergeCell ref="Q3:R3"/>
    <mergeCell ref="S3:T3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4"/>
  <dimension ref="A1:AF10"/>
  <sheetViews>
    <sheetView workbookViewId="0" topLeftCell="G1">
      <selection activeCell="Y9" sqref="A1:Y9"/>
    </sheetView>
  </sheetViews>
  <sheetFormatPr defaultColWidth="9.140625" defaultRowHeight="12.75"/>
  <cols>
    <col min="1" max="1" width="4.7109375" style="6" customWidth="1"/>
    <col min="2" max="2" width="15.00390625" style="8" customWidth="1"/>
    <col min="3" max="3" width="9.7109375" style="8" customWidth="1"/>
    <col min="4" max="4" width="8.140625" style="6" bestFit="1" customWidth="1"/>
    <col min="5" max="5" width="25.7109375" style="8" customWidth="1"/>
    <col min="6" max="6" width="12.8515625" style="8" customWidth="1"/>
    <col min="7" max="7" width="3.7109375" style="6" customWidth="1"/>
    <col min="8" max="8" width="6.28125" style="6" customWidth="1"/>
    <col min="9" max="9" width="3.7109375" style="6" customWidth="1"/>
    <col min="10" max="10" width="6.28125" style="17" customWidth="1"/>
    <col min="11" max="11" width="3.7109375" style="6" customWidth="1"/>
    <col min="12" max="12" width="6.28125" style="17" customWidth="1"/>
    <col min="13" max="13" width="3.7109375" style="6" customWidth="1"/>
    <col min="14" max="14" width="8.140625" style="17" customWidth="1"/>
    <col min="15" max="15" width="3.7109375" style="6" customWidth="1"/>
    <col min="16" max="16" width="7.7109375" style="17" customWidth="1"/>
    <col min="17" max="17" width="3.7109375" style="0" hidden="1" customWidth="1"/>
    <col min="18" max="18" width="6.28125" style="18" hidden="1" customWidth="1"/>
    <col min="19" max="19" width="3.7109375" style="6" hidden="1" customWidth="1"/>
    <col min="20" max="20" width="6.28125" style="17" hidden="1" customWidth="1"/>
    <col min="21" max="21" width="3.7109375" style="17" hidden="1" customWidth="1"/>
    <col min="22" max="22" width="8.00390625" style="17" hidden="1" customWidth="1"/>
    <col min="23" max="23" width="6.28125" style="17" customWidth="1"/>
    <col min="24" max="24" width="6.28125" style="17" hidden="1" customWidth="1"/>
    <col min="25" max="25" width="6.28125" style="0" customWidth="1"/>
    <col min="27" max="32" width="6.28125" style="0" customWidth="1"/>
  </cols>
  <sheetData>
    <row r="1" spans="2:6" ht="23.25">
      <c r="B1" s="19" t="s">
        <v>211</v>
      </c>
      <c r="F1" s="50" t="s">
        <v>413</v>
      </c>
    </row>
    <row r="2" spans="27:32" ht="12.75">
      <c r="AA2" s="190" t="s">
        <v>565</v>
      </c>
      <c r="AB2" s="190"/>
      <c r="AC2" s="190"/>
      <c r="AD2" s="190"/>
      <c r="AE2" s="190"/>
      <c r="AF2" s="190"/>
    </row>
    <row r="3" spans="1:32" s="43" customFormat="1" ht="33.75" customHeight="1">
      <c r="A3" s="41" t="s">
        <v>87</v>
      </c>
      <c r="B3" s="41" t="s">
        <v>83</v>
      </c>
      <c r="C3" s="41" t="s">
        <v>84</v>
      </c>
      <c r="D3" s="41" t="s">
        <v>639</v>
      </c>
      <c r="E3" s="41" t="s">
        <v>85</v>
      </c>
      <c r="F3" s="41" t="s">
        <v>86</v>
      </c>
      <c r="G3" s="193" t="s">
        <v>76</v>
      </c>
      <c r="H3" s="193"/>
      <c r="I3" s="191" t="s">
        <v>77</v>
      </c>
      <c r="J3" s="192"/>
      <c r="K3" s="191" t="s">
        <v>412</v>
      </c>
      <c r="L3" s="192"/>
      <c r="M3" s="191" t="s">
        <v>77</v>
      </c>
      <c r="N3" s="192"/>
      <c r="O3" s="191" t="s">
        <v>78</v>
      </c>
      <c r="P3" s="192"/>
      <c r="Q3" s="194" t="s">
        <v>79</v>
      </c>
      <c r="R3" s="195"/>
      <c r="S3" s="193" t="s">
        <v>80</v>
      </c>
      <c r="T3" s="193"/>
      <c r="U3" s="191" t="s">
        <v>78</v>
      </c>
      <c r="V3" s="192"/>
      <c r="W3" s="42" t="s">
        <v>81</v>
      </c>
      <c r="X3" s="42" t="s">
        <v>82</v>
      </c>
      <c r="Y3" s="42" t="s">
        <v>82</v>
      </c>
      <c r="AA3" s="42" t="s">
        <v>564</v>
      </c>
      <c r="AB3" s="42" t="s">
        <v>544</v>
      </c>
      <c r="AC3" s="42" t="s">
        <v>545</v>
      </c>
      <c r="AD3" s="42" t="s">
        <v>546</v>
      </c>
      <c r="AE3" s="42" t="s">
        <v>547</v>
      </c>
      <c r="AF3" s="42" t="s">
        <v>551</v>
      </c>
    </row>
    <row r="4" spans="1:32" s="70" customFormat="1" ht="14.25" customHeight="1">
      <c r="A4" s="83">
        <v>1</v>
      </c>
      <c r="B4" s="1" t="s">
        <v>18</v>
      </c>
      <c r="C4" s="1" t="s">
        <v>100</v>
      </c>
      <c r="D4" s="140" t="s">
        <v>659</v>
      </c>
      <c r="E4" s="1" t="s">
        <v>2</v>
      </c>
      <c r="F4" s="1" t="s">
        <v>216</v>
      </c>
      <c r="G4" s="11">
        <v>2</v>
      </c>
      <c r="H4" s="81">
        <v>179.67</v>
      </c>
      <c r="I4" s="44">
        <v>2</v>
      </c>
      <c r="J4" s="81">
        <v>188.33</v>
      </c>
      <c r="K4" s="44">
        <v>1</v>
      </c>
      <c r="L4" s="81">
        <v>189</v>
      </c>
      <c r="M4" s="44">
        <v>1</v>
      </c>
      <c r="N4" s="82">
        <v>188.67</v>
      </c>
      <c r="O4" s="44">
        <v>1</v>
      </c>
      <c r="P4" s="82">
        <v>190</v>
      </c>
      <c r="Q4" s="46"/>
      <c r="R4" s="45">
        <v>0</v>
      </c>
      <c r="S4" s="44"/>
      <c r="T4" s="12">
        <f aca="true" t="shared" si="0" ref="T4:T9">IF(S4&gt;0,(((MAX($S$4:$S$12)-S4+1)/(MAX($S$4:$S$12)))*1000),0)</f>
        <v>0</v>
      </c>
      <c r="U4" s="44">
        <v>1</v>
      </c>
      <c r="V4" s="45">
        <v>1000</v>
      </c>
      <c r="W4" s="99">
        <f aca="true" t="shared" si="1" ref="W4:W10">((H4+J4+L4+N4+P4)-MIN(J4,H4,L4,N4,P4))/4</f>
        <v>189</v>
      </c>
      <c r="X4" s="69">
        <f>W4+MAX(V4,R4,T4)+1000</f>
        <v>2189</v>
      </c>
      <c r="Y4" s="98">
        <f aca="true" t="shared" si="2" ref="Y4:Y10">IF(AA4="ANO",AVERAGE(W4,AB4,AC4,AD4,AE4),W4)</f>
        <v>189</v>
      </c>
      <c r="Z4" s="71"/>
      <c r="AA4" s="94" t="str">
        <f aca="true" t="shared" si="3" ref="AA4:AA10">IF(AVERAGE(AB4:AE4)&gt;W4,"ANO","NE")</f>
        <v>NE</v>
      </c>
      <c r="AB4" s="96"/>
      <c r="AC4" s="96"/>
      <c r="AD4" s="96">
        <v>188.34</v>
      </c>
      <c r="AE4" s="97">
        <v>181.33</v>
      </c>
      <c r="AF4" s="95">
        <f aca="true" t="shared" si="4" ref="AF4:AF10">AVERAGE(AB4:AE4)</f>
        <v>184.835</v>
      </c>
    </row>
    <row r="5" spans="1:32" s="70" customFormat="1" ht="14.25" customHeight="1">
      <c r="A5" s="83">
        <v>2</v>
      </c>
      <c r="B5" s="1" t="s">
        <v>102</v>
      </c>
      <c r="C5" s="1" t="s">
        <v>103</v>
      </c>
      <c r="D5" s="140" t="s">
        <v>681</v>
      </c>
      <c r="E5" s="1" t="s">
        <v>25</v>
      </c>
      <c r="F5" s="1" t="s">
        <v>215</v>
      </c>
      <c r="G5" s="11">
        <v>1</v>
      </c>
      <c r="H5" s="81">
        <v>187.33</v>
      </c>
      <c r="I5" s="44">
        <v>3</v>
      </c>
      <c r="J5" s="81">
        <v>184.67</v>
      </c>
      <c r="K5" s="44">
        <v>2</v>
      </c>
      <c r="L5" s="81">
        <v>185.33</v>
      </c>
      <c r="M5" s="44">
        <v>2</v>
      </c>
      <c r="N5" s="82">
        <v>188.33</v>
      </c>
      <c r="O5" s="44">
        <v>2</v>
      </c>
      <c r="P5" s="82">
        <v>188.33</v>
      </c>
      <c r="Q5" s="46"/>
      <c r="R5" s="45">
        <v>0</v>
      </c>
      <c r="S5" s="44"/>
      <c r="T5" s="12">
        <f t="shared" si="0"/>
        <v>0</v>
      </c>
      <c r="U5" s="44">
        <v>1</v>
      </c>
      <c r="V5" s="45">
        <v>1000</v>
      </c>
      <c r="W5" s="99">
        <f t="shared" si="1"/>
        <v>187.33000000000004</v>
      </c>
      <c r="X5" s="69">
        <f>W5+MAX(V5,R5,T5)+667</f>
        <v>1854.33</v>
      </c>
      <c r="Y5" s="98">
        <f t="shared" si="2"/>
        <v>187.33000000000004</v>
      </c>
      <c r="Z5" s="71"/>
      <c r="AA5" s="94" t="str">
        <f t="shared" si="3"/>
        <v>NE</v>
      </c>
      <c r="AB5" s="96">
        <v>180.33</v>
      </c>
      <c r="AC5" s="96"/>
      <c r="AD5" s="96"/>
      <c r="AE5" s="97"/>
      <c r="AF5" s="95">
        <f t="shared" si="4"/>
        <v>180.33</v>
      </c>
    </row>
    <row r="6" spans="1:32" s="70" customFormat="1" ht="14.25" customHeight="1">
      <c r="A6" s="9">
        <v>3</v>
      </c>
      <c r="B6" s="1" t="s">
        <v>23</v>
      </c>
      <c r="C6" s="1" t="s">
        <v>96</v>
      </c>
      <c r="D6" s="140" t="s">
        <v>680</v>
      </c>
      <c r="E6" s="1" t="s">
        <v>25</v>
      </c>
      <c r="F6" s="1" t="s">
        <v>216</v>
      </c>
      <c r="G6" s="11">
        <v>5</v>
      </c>
      <c r="H6" s="81">
        <v>91</v>
      </c>
      <c r="I6" s="44">
        <v>1</v>
      </c>
      <c r="J6" s="81">
        <v>190.33</v>
      </c>
      <c r="K6" s="44">
        <v>3</v>
      </c>
      <c r="L6" s="81">
        <v>182.67</v>
      </c>
      <c r="M6" s="44">
        <v>3</v>
      </c>
      <c r="N6" s="82">
        <v>187</v>
      </c>
      <c r="O6" s="44">
        <v>3</v>
      </c>
      <c r="P6" s="82">
        <v>184</v>
      </c>
      <c r="Q6" s="46"/>
      <c r="R6" s="45">
        <v>0</v>
      </c>
      <c r="S6" s="44"/>
      <c r="T6" s="12">
        <f t="shared" si="0"/>
        <v>0</v>
      </c>
      <c r="U6" s="44">
        <v>1</v>
      </c>
      <c r="V6" s="45">
        <v>1000</v>
      </c>
      <c r="W6" s="99">
        <f t="shared" si="1"/>
        <v>186</v>
      </c>
      <c r="X6" s="69"/>
      <c r="Y6" s="98">
        <f t="shared" si="2"/>
        <v>186</v>
      </c>
      <c r="Z6" s="71"/>
      <c r="AA6" s="94" t="str">
        <f t="shared" si="3"/>
        <v>NE</v>
      </c>
      <c r="AB6" s="96">
        <v>185.67</v>
      </c>
      <c r="AC6" s="96"/>
      <c r="AD6" s="96"/>
      <c r="AE6" s="97"/>
      <c r="AF6" s="95">
        <f t="shared" si="4"/>
        <v>185.67</v>
      </c>
    </row>
    <row r="7" spans="1:32" s="70" customFormat="1" ht="14.25" customHeight="1">
      <c r="A7" s="9">
        <v>4</v>
      </c>
      <c r="B7" s="1" t="s">
        <v>129</v>
      </c>
      <c r="C7" s="1" t="s">
        <v>130</v>
      </c>
      <c r="D7" s="140" t="s">
        <v>661</v>
      </c>
      <c r="E7" s="1" t="s">
        <v>25</v>
      </c>
      <c r="F7" s="1" t="s">
        <v>109</v>
      </c>
      <c r="G7" s="11">
        <v>3</v>
      </c>
      <c r="H7" s="81">
        <v>178</v>
      </c>
      <c r="I7" s="44">
        <v>4</v>
      </c>
      <c r="J7" s="81">
        <v>177.67</v>
      </c>
      <c r="K7" s="44">
        <v>4</v>
      </c>
      <c r="L7" s="81">
        <v>175.67</v>
      </c>
      <c r="M7" s="44">
        <v>4</v>
      </c>
      <c r="N7" s="82">
        <v>181</v>
      </c>
      <c r="O7" s="44">
        <v>4</v>
      </c>
      <c r="P7" s="82">
        <v>179.67</v>
      </c>
      <c r="Q7" s="46"/>
      <c r="R7" s="45">
        <v>0</v>
      </c>
      <c r="S7" s="44"/>
      <c r="T7" s="12">
        <f t="shared" si="0"/>
        <v>0</v>
      </c>
      <c r="U7" s="44">
        <v>1</v>
      </c>
      <c r="V7" s="45">
        <v>1000</v>
      </c>
      <c r="W7" s="99">
        <f t="shared" si="1"/>
        <v>179.08499999999998</v>
      </c>
      <c r="X7" s="69">
        <f>W7+MAX(V7,R7,T7)+0</f>
        <v>1179.085</v>
      </c>
      <c r="Y7" s="98">
        <f t="shared" si="2"/>
        <v>179.08499999999998</v>
      </c>
      <c r="Z7" s="71"/>
      <c r="AA7" s="94" t="str">
        <f t="shared" si="3"/>
        <v>NE</v>
      </c>
      <c r="AB7" s="96">
        <v>166.66</v>
      </c>
      <c r="AC7" s="96"/>
      <c r="AD7" s="96"/>
      <c r="AE7" s="97"/>
      <c r="AF7" s="95">
        <f t="shared" si="4"/>
        <v>166.66</v>
      </c>
    </row>
    <row r="8" spans="1:32" s="70" customFormat="1" ht="14.25" customHeight="1">
      <c r="A8" s="83">
        <v>5</v>
      </c>
      <c r="B8" s="1" t="s">
        <v>212</v>
      </c>
      <c r="C8" s="1" t="s">
        <v>213</v>
      </c>
      <c r="D8" s="140" t="s">
        <v>682</v>
      </c>
      <c r="E8" s="1" t="s">
        <v>12</v>
      </c>
      <c r="F8" s="2" t="s">
        <v>217</v>
      </c>
      <c r="G8" s="11">
        <v>4</v>
      </c>
      <c r="H8" s="81">
        <v>175.33</v>
      </c>
      <c r="I8" s="44">
        <v>0</v>
      </c>
      <c r="J8" s="81">
        <v>0</v>
      </c>
      <c r="K8" s="44">
        <v>5</v>
      </c>
      <c r="L8" s="81">
        <v>169.67</v>
      </c>
      <c r="M8" s="44">
        <v>5</v>
      </c>
      <c r="N8" s="82">
        <v>175.67</v>
      </c>
      <c r="O8" s="44">
        <v>0</v>
      </c>
      <c r="P8" s="82">
        <v>0</v>
      </c>
      <c r="Q8" s="46"/>
      <c r="R8" s="45">
        <v>0</v>
      </c>
      <c r="S8" s="44"/>
      <c r="T8" s="12">
        <f t="shared" si="0"/>
        <v>0</v>
      </c>
      <c r="U8" s="44">
        <v>1</v>
      </c>
      <c r="V8" s="45">
        <v>1000</v>
      </c>
      <c r="W8" s="99">
        <f t="shared" si="1"/>
        <v>130.1675</v>
      </c>
      <c r="X8" s="69"/>
      <c r="Y8" s="98">
        <f t="shared" si="2"/>
        <v>149.24875</v>
      </c>
      <c r="Z8" s="71"/>
      <c r="AA8" s="94" t="str">
        <f t="shared" si="3"/>
        <v>ANO</v>
      </c>
      <c r="AB8" s="96">
        <v>168.33</v>
      </c>
      <c r="AC8" s="96"/>
      <c r="AD8" s="96"/>
      <c r="AE8" s="97"/>
      <c r="AF8" s="95">
        <f t="shared" si="4"/>
        <v>168.33</v>
      </c>
    </row>
    <row r="9" spans="1:32" ht="14.25" customHeight="1">
      <c r="A9" s="9">
        <v>6</v>
      </c>
      <c r="B9" s="1" t="s">
        <v>214</v>
      </c>
      <c r="C9" s="1" t="s">
        <v>4</v>
      </c>
      <c r="D9" s="140" t="s">
        <v>679</v>
      </c>
      <c r="E9" s="1" t="s">
        <v>44</v>
      </c>
      <c r="F9" s="1" t="s">
        <v>425</v>
      </c>
      <c r="G9" s="11">
        <v>0</v>
      </c>
      <c r="H9" s="81">
        <v>0</v>
      </c>
      <c r="I9" s="44">
        <v>0</v>
      </c>
      <c r="J9" s="81">
        <v>0</v>
      </c>
      <c r="K9" s="44">
        <v>0</v>
      </c>
      <c r="L9" s="81">
        <v>0</v>
      </c>
      <c r="M9" s="44">
        <v>6</v>
      </c>
      <c r="N9" s="82">
        <v>82</v>
      </c>
      <c r="O9" s="44">
        <v>0</v>
      </c>
      <c r="P9" s="82">
        <v>0</v>
      </c>
      <c r="Q9" s="46"/>
      <c r="R9" s="45">
        <v>0</v>
      </c>
      <c r="S9" s="44"/>
      <c r="T9" s="12">
        <f t="shared" si="0"/>
        <v>0</v>
      </c>
      <c r="U9" s="44">
        <v>1</v>
      </c>
      <c r="V9" s="45">
        <v>1000</v>
      </c>
      <c r="W9" s="99">
        <f t="shared" si="1"/>
        <v>20.5</v>
      </c>
      <c r="X9" s="16">
        <f>W9+MAX(V9,R9,T9)+0</f>
        <v>1020.5</v>
      </c>
      <c r="Y9" s="98">
        <f t="shared" si="2"/>
        <v>20.5</v>
      </c>
      <c r="Z9" s="71"/>
      <c r="AA9" s="94" t="str">
        <f t="shared" si="3"/>
        <v>NE</v>
      </c>
      <c r="AB9" s="96"/>
      <c r="AC9" s="96"/>
      <c r="AD9" s="96">
        <v>0</v>
      </c>
      <c r="AE9" s="97"/>
      <c r="AF9" s="95">
        <f t="shared" si="4"/>
        <v>0</v>
      </c>
    </row>
    <row r="10" spans="1:32" ht="14.25" customHeight="1" hidden="1">
      <c r="A10" s="9">
        <v>7</v>
      </c>
      <c r="B10" s="1" t="s">
        <v>94</v>
      </c>
      <c r="C10" s="1" t="s">
        <v>66</v>
      </c>
      <c r="D10" s="140" t="s">
        <v>656</v>
      </c>
      <c r="E10" s="1" t="s">
        <v>2</v>
      </c>
      <c r="F10" s="2" t="s">
        <v>278</v>
      </c>
      <c r="G10" s="11">
        <v>0</v>
      </c>
      <c r="H10" s="81">
        <v>0</v>
      </c>
      <c r="I10" s="44">
        <v>0</v>
      </c>
      <c r="J10" s="81">
        <v>0</v>
      </c>
      <c r="K10" s="44">
        <v>0</v>
      </c>
      <c r="L10" s="81">
        <v>0</v>
      </c>
      <c r="M10" s="44">
        <v>0</v>
      </c>
      <c r="N10" s="82">
        <v>0</v>
      </c>
      <c r="O10" s="44">
        <v>0</v>
      </c>
      <c r="P10" s="82">
        <v>0</v>
      </c>
      <c r="Q10" s="46"/>
      <c r="R10" s="45"/>
      <c r="S10" s="44"/>
      <c r="T10" s="12"/>
      <c r="U10" s="44"/>
      <c r="V10" s="45"/>
      <c r="W10" s="99">
        <f t="shared" si="1"/>
        <v>0</v>
      </c>
      <c r="X10" s="16">
        <f>W10+MAX(V10,R10,T10)+0</f>
        <v>0</v>
      </c>
      <c r="Y10" s="98">
        <f t="shared" si="2"/>
        <v>86.17</v>
      </c>
      <c r="Z10" s="71"/>
      <c r="AA10" s="94" t="str">
        <f t="shared" si="3"/>
        <v>ANO</v>
      </c>
      <c r="AB10" s="96">
        <v>172.34</v>
      </c>
      <c r="AC10" s="96"/>
      <c r="AD10" s="96"/>
      <c r="AE10" s="97"/>
      <c r="AF10" s="95">
        <f t="shared" si="4"/>
        <v>172.34</v>
      </c>
    </row>
    <row r="11" ht="17.25" customHeight="1"/>
    <row r="12" ht="17.25" customHeight="1"/>
  </sheetData>
  <mergeCells count="9">
    <mergeCell ref="AA2:AF2"/>
    <mergeCell ref="U3:V3"/>
    <mergeCell ref="O3:P3"/>
    <mergeCell ref="Q3:R3"/>
    <mergeCell ref="S3:T3"/>
    <mergeCell ref="M3:N3"/>
    <mergeCell ref="G3:H3"/>
    <mergeCell ref="I3:J3"/>
    <mergeCell ref="K3:L3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Jedlicka</dc:creator>
  <cp:keywords/>
  <dc:description/>
  <cp:lastModifiedBy>Hanschen</cp:lastModifiedBy>
  <cp:lastPrinted>2006-09-24T08:17:45Z</cp:lastPrinted>
  <dcterms:created xsi:type="dcterms:W3CDTF">2005-05-27T18:30:20Z</dcterms:created>
  <dcterms:modified xsi:type="dcterms:W3CDTF">2006-09-24T17:39:09Z</dcterms:modified>
  <cp:category/>
  <cp:version/>
  <cp:contentType/>
  <cp:contentStatus/>
</cp:coreProperties>
</file>