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20730" windowHeight="6405" tabRatio="929" activeTab="0"/>
  </bookViews>
  <sheets>
    <sheet name="Titulní strana" sheetId="1" r:id="rId1"/>
    <sheet name="F2-A jun + sen" sheetId="2" r:id="rId2"/>
    <sheet name="F2-B + C sen" sheetId="3" r:id="rId3"/>
    <sheet name="F4-A jun" sheetId="4" r:id="rId4"/>
    <sheet name="F4-A sen" sheetId="5" r:id="rId5"/>
    <sheet name="F4-B jun" sheetId="6" r:id="rId6"/>
    <sheet name="F4-B sen" sheetId="7" r:id="rId7"/>
    <sheet name="F4-C jun+sen" sheetId="8" r:id="rId8"/>
    <sheet name="F-DS" sheetId="9" r:id="rId9"/>
    <sheet name="NSS-A" sheetId="10" r:id="rId10"/>
    <sheet name="NSS-B+C" sheetId="11" r:id="rId11"/>
    <sheet name="NSS-regatta" sheetId="12" r:id="rId12"/>
    <sheet name="Body do MiČR" sheetId="13" r:id="rId1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 + sen'!$A$1:$P$25</definedName>
    <definedName name="_xlnm.Print_Area" localSheetId="2">'F2-B + C sen'!$A$1:$P$25</definedName>
    <definedName name="_xlnm.Print_Area" localSheetId="3">'F4-A jun'!$A$1:$K$31</definedName>
    <definedName name="_xlnm.Print_Area" localSheetId="4">'F4-A sen'!$A$1:$L$33</definedName>
    <definedName name="_xlnm.Print_Area" localSheetId="5">'F4-B jun'!$A$1:$P$20</definedName>
    <definedName name="_xlnm.Print_Area" localSheetId="6">'F4-B sen'!$A$1:$P$20</definedName>
    <definedName name="_xlnm.Print_Area" localSheetId="7">'F4-C jun+sen'!$A$1:$P$21</definedName>
    <definedName name="_xlnm.Print_Area" localSheetId="8">'F-DS'!$A$1:$U$24</definedName>
    <definedName name="_xlnm.Print_Area" localSheetId="9">'NSS-A'!$A$1:$AA$26</definedName>
    <definedName name="_xlnm.Print_Area" localSheetId="10">'NSS-B+C'!$A$1:$AA$26</definedName>
    <definedName name="_xlnm.Print_Area" localSheetId="11">'NSS-regatta'!$A$1:$M$29</definedName>
    <definedName name="_xlnm.Print_Area" localSheetId="0">'Titulní strana'!$A$1:$E$59</definedName>
  </definedNames>
  <calcPr fullCalcOnLoad="1"/>
</workbook>
</file>

<file path=xl/sharedStrings.xml><?xml version="1.0" encoding="utf-8"?>
<sst xmlns="http://schemas.openxmlformats.org/spreadsheetml/2006/main" count="1220" uniqueCount="433">
  <si>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</si>
  <si>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</si>
  <si>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</si>
  <si>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</si>
  <si>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</si>
  <si>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</si>
  <si>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</si>
  <si>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</si>
  <si>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</si>
  <si>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</si>
  <si>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</si>
  <si>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</si>
  <si>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</si>
  <si>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</si>
  <si>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</si>
  <si>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</si>
  <si>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</si>
  <si>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</si>
  <si>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</si>
  <si>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</si>
  <si>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</si>
  <si>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</si>
  <si>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</si>
  <si>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</si>
  <si>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</si>
  <si>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</si>
  <si>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</si>
  <si>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</si>
  <si>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</si>
  <si>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</si>
  <si>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</si>
  <si>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</si>
  <si>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</si>
  <si>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</si>
  <si>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</si>
  <si>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</si>
  <si>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</si>
  <si>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</si>
  <si>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</si>
  <si>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</si>
  <si>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</si>
  <si>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</si>
  <si>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</si>
  <si>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</si>
  <si>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</si>
  <si>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</si>
  <si>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</si>
  <si>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</si>
  <si>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F4 - B Senior</t>
  </si>
  <si>
    <t>F4 - B Junior</t>
  </si>
  <si>
    <t>1:25</t>
  </si>
  <si>
    <t>Weiss Václav</t>
  </si>
  <si>
    <t>134-036</t>
  </si>
  <si>
    <t>Darakev Pavel</t>
  </si>
  <si>
    <t>403-004</t>
  </si>
  <si>
    <t>1:20</t>
  </si>
  <si>
    <t>1:10</t>
  </si>
  <si>
    <t>1:34</t>
  </si>
  <si>
    <t>1:50</t>
  </si>
  <si>
    <t>Armeria</t>
  </si>
  <si>
    <t>Šesták Miloslav</t>
  </si>
  <si>
    <t>135-007</t>
  </si>
  <si>
    <t>Sýkora Jan st.</t>
  </si>
  <si>
    <t>Jedlička Stanislav</t>
  </si>
  <si>
    <t>1:35</t>
  </si>
  <si>
    <t>1:40</t>
  </si>
  <si>
    <t>Urban Zdeněk</t>
  </si>
  <si>
    <t>330-010</t>
  </si>
  <si>
    <t>Dornbusch</t>
  </si>
  <si>
    <t>Ferjančič Michal</t>
  </si>
  <si>
    <t>Jíša Stanislav</t>
  </si>
  <si>
    <t>1:100</t>
  </si>
  <si>
    <t>Houska Martin</t>
  </si>
  <si>
    <t>KLoM Brandýs nad Labem</t>
  </si>
  <si>
    <t>Cerha František</t>
  </si>
  <si>
    <t>079-005</t>
  </si>
  <si>
    <t>Vlach Jan</t>
  </si>
  <si>
    <t>134-022</t>
  </si>
  <si>
    <t>Banckert</t>
  </si>
  <si>
    <t>1:48</t>
  </si>
  <si>
    <t>Grňa Ivan</t>
  </si>
  <si>
    <t>Jíša Petr</t>
  </si>
  <si>
    <t>Snowberry</t>
  </si>
  <si>
    <t>1:72</t>
  </si>
  <si>
    <t>135-020</t>
  </si>
  <si>
    <t>135-021</t>
  </si>
  <si>
    <t>135-012</t>
  </si>
  <si>
    <t>143-001</t>
  </si>
  <si>
    <t>409-002</t>
  </si>
  <si>
    <t>409-001</t>
  </si>
  <si>
    <t>F - DS</t>
  </si>
  <si>
    <t>Parní stroj</t>
  </si>
  <si>
    <t>Celkem par.str.</t>
  </si>
  <si>
    <t>Celkem stat. ho.</t>
  </si>
  <si>
    <t>Voráček Jiří</t>
  </si>
  <si>
    <t>1:12</t>
  </si>
  <si>
    <t>511-016</t>
  </si>
  <si>
    <t>511-015</t>
  </si>
  <si>
    <t>Špinar Jiří</t>
  </si>
  <si>
    <t>Janko Jakub</t>
  </si>
  <si>
    <t>Falke</t>
  </si>
  <si>
    <t>Spider</t>
  </si>
  <si>
    <t>Edita</t>
  </si>
  <si>
    <t>Sviták Ondřej</t>
  </si>
  <si>
    <t>Policie</t>
  </si>
  <si>
    <t>KLoM Ledenice</t>
  </si>
  <si>
    <t>Leader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</si>
  <si>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</si>
  <si>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</si>
  <si>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</si>
  <si>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</si>
  <si>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</si>
  <si>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</si>
  <si>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</si>
  <si>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</si>
  <si>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</si>
  <si>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</si>
  <si>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</si>
  <si>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</si>
  <si>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</si>
  <si>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</si>
  <si>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</si>
  <si>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</si>
  <si>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</si>
  <si>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</si>
  <si>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Křen Otakar</t>
  </si>
  <si>
    <t>511-010</t>
  </si>
  <si>
    <t>316-004</t>
  </si>
  <si>
    <t>F4 - A Senior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</si>
  <si>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</si>
  <si>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</si>
  <si>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</si>
  <si>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</si>
  <si>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</si>
  <si>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</si>
  <si>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</si>
  <si>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</si>
  <si>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</si>
  <si>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</si>
  <si>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</si>
  <si>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Slížek Josef</t>
  </si>
  <si>
    <t>480-008</t>
  </si>
  <si>
    <t>Atlantis</t>
  </si>
  <si>
    <t>Kroupa Milan</t>
  </si>
  <si>
    <t>131-022</t>
  </si>
  <si>
    <t>Zeman Jaroslav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</si>
  <si>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</si>
  <si>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</si>
  <si>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</si>
  <si>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</si>
  <si>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</si>
  <si>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</si>
  <si>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Majer Karel</t>
  </si>
  <si>
    <t>Linhart Jiří</t>
  </si>
  <si>
    <t>079-009</t>
  </si>
  <si>
    <t>Stíhač ponorek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</si>
  <si>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</si>
  <si>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</si>
  <si>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</si>
  <si>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</si>
  <si>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</si>
  <si>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</si>
  <si>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</si>
  <si>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</si>
  <si>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145-004</t>
  </si>
  <si>
    <t>316-005</t>
  </si>
  <si>
    <t>Šmejkal Ondřej</t>
  </si>
  <si>
    <t>316-012</t>
  </si>
  <si>
    <t>Kupka Martin</t>
  </si>
  <si>
    <t>403-005</t>
  </si>
  <si>
    <t>Danča</t>
  </si>
  <si>
    <t>Endeavour</t>
  </si>
  <si>
    <t>140-041</t>
  </si>
  <si>
    <t>KLoM Kolín</t>
  </si>
  <si>
    <t>Douša Ladislav</t>
  </si>
  <si>
    <t>1:30</t>
  </si>
  <si>
    <t>1:75</t>
  </si>
  <si>
    <t>Eliška</t>
  </si>
  <si>
    <t>Lukeš Petr</t>
  </si>
  <si>
    <t>Nancy Raymond</t>
  </si>
  <si>
    <t>028-037</t>
  </si>
  <si>
    <t>Helga</t>
  </si>
  <si>
    <t>Nejhorší jízda</t>
  </si>
  <si>
    <t>148-018</t>
  </si>
  <si>
    <t>Darvaš Josef</t>
  </si>
  <si>
    <t>Šumava</t>
  </si>
  <si>
    <t>403-008</t>
  </si>
  <si>
    <t>GMH</t>
  </si>
  <si>
    <t>Vlach Jiří</t>
  </si>
  <si>
    <t>Vilda</t>
  </si>
  <si>
    <t>Maglocký Michal</t>
  </si>
  <si>
    <t>Neptune</t>
  </si>
  <si>
    <t>Lulworth</t>
  </si>
  <si>
    <t>Malhaus Jiří</t>
  </si>
  <si>
    <t>145-060</t>
  </si>
  <si>
    <t>Dorian Gray</t>
  </si>
  <si>
    <t>Folkman Ladislav</t>
  </si>
  <si>
    <t>Janeček Zdeněk</t>
  </si>
  <si>
    <t>145-064</t>
  </si>
  <si>
    <t>Merkur</t>
  </si>
  <si>
    <t>Cyclop</t>
  </si>
  <si>
    <t>KLoM Písek</t>
  </si>
  <si>
    <t>330-003</t>
  </si>
  <si>
    <t>Kajman</t>
  </si>
  <si>
    <t>Rozhodčí               1</t>
  </si>
  <si>
    <t>Franta Jiří</t>
  </si>
  <si>
    <t>Franta Tomáš</t>
  </si>
  <si>
    <t>315-019</t>
  </si>
  <si>
    <t>Umístění</t>
  </si>
  <si>
    <t>Body</t>
  </si>
  <si>
    <t>b.</t>
  </si>
  <si>
    <t>Otakar Holan</t>
  </si>
  <si>
    <t>CZ-11/A</t>
  </si>
  <si>
    <t>Bogdan</t>
  </si>
  <si>
    <t>1:96</t>
  </si>
  <si>
    <t>F4 - C Junior + Senior</t>
  </si>
  <si>
    <t>520-006</t>
  </si>
  <si>
    <t>K203</t>
  </si>
  <si>
    <t>Votruba Jan</t>
  </si>
  <si>
    <t>145-066</t>
  </si>
  <si>
    <t>Ferjančičová Aneta</t>
  </si>
  <si>
    <t>511-031</t>
  </si>
  <si>
    <t>Solway Maid</t>
  </si>
  <si>
    <t>NSS - B+C</t>
  </si>
  <si>
    <t>Voráčková Kristina</t>
  </si>
  <si>
    <t>Blue Moon</t>
  </si>
  <si>
    <t>Přepočít. Jízdy Tz [s]</t>
  </si>
  <si>
    <t>F4-A,B,C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</si>
  <si>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</si>
  <si>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</si>
  <si>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</si>
  <si>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</si>
  <si>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</si>
  <si>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</si>
  <si>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</si>
  <si>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</si>
  <si>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</si>
  <si>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</si>
  <si>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</si>
  <si>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tábor J. A. Komenského</t>
  </si>
  <si>
    <t>členové KLoM Třebechovice pod Orebem</t>
  </si>
  <si>
    <t>Nashledanou se těší modeláři z KLoM Třebechovice pod Orebem</t>
  </si>
  <si>
    <t>Darakev Pavel ml.</t>
  </si>
  <si>
    <t>Holan Otakar</t>
  </si>
  <si>
    <t>CZ-31/B</t>
  </si>
  <si>
    <t>KLoM Plzeň - Letkov</t>
  </si>
  <si>
    <t>Theia</t>
  </si>
  <si>
    <t>Darakev Pavel st.</t>
  </si>
  <si>
    <t>Janko Zdeněk</t>
  </si>
  <si>
    <t>KLoM Maják Borovany</t>
  </si>
  <si>
    <t>KLoM Česílko</t>
  </si>
  <si>
    <t>Alaska</t>
  </si>
  <si>
    <t>1:70</t>
  </si>
  <si>
    <t>KLoM - Kroměříž</t>
  </si>
  <si>
    <t>Stražak 14</t>
  </si>
  <si>
    <t>1:43</t>
  </si>
  <si>
    <t>KLoM Navi studio Plzeň</t>
  </si>
  <si>
    <t>Kaszubski brzeg</t>
  </si>
  <si>
    <t>Zeearend</t>
  </si>
  <si>
    <t>KLM Royal Dux Duchcov</t>
  </si>
  <si>
    <t>Zachrla Zdeňěk</t>
  </si>
  <si>
    <t>409-013</t>
  </si>
  <si>
    <t>Brave Borderer</t>
  </si>
  <si>
    <t>Bašek</t>
  </si>
  <si>
    <t>Petr</t>
  </si>
  <si>
    <t>KLoM Admiral Jablonec nad Nisou</t>
  </si>
  <si>
    <t>Chmelka</t>
  </si>
  <si>
    <t>František</t>
  </si>
  <si>
    <t>KLoM Slezsko Český Těšín</t>
  </si>
  <si>
    <t>Trigger</t>
  </si>
  <si>
    <t>Janoš</t>
  </si>
  <si>
    <t>Milan</t>
  </si>
  <si>
    <t>Kincl</t>
  </si>
  <si>
    <t>Antonín</t>
  </si>
  <si>
    <t>Voyager II</t>
  </si>
  <si>
    <t>Kroupa</t>
  </si>
  <si>
    <t>Malinský</t>
  </si>
  <si>
    <t>Miroslav</t>
  </si>
  <si>
    <t>Volvo open 70</t>
  </si>
  <si>
    <t>Mrákotová</t>
  </si>
  <si>
    <t>Lenka</t>
  </si>
  <si>
    <t>KLM Delta Pardubice</t>
  </si>
  <si>
    <t>Mudra</t>
  </si>
  <si>
    <t>Přemysl</t>
  </si>
  <si>
    <t>Slížek</t>
  </si>
  <si>
    <t>Josef</t>
  </si>
  <si>
    <t>KLoM Nautilus Proboštov</t>
  </si>
  <si>
    <t>Vancl</t>
  </si>
  <si>
    <t>Jaroslav</t>
  </si>
  <si>
    <t>Gabriela 66</t>
  </si>
  <si>
    <t>535-011</t>
  </si>
  <si>
    <t>336-005</t>
  </si>
  <si>
    <t>140-56</t>
  </si>
  <si>
    <t>KLoM Hodonín</t>
  </si>
  <si>
    <t>Dvořák Milan</t>
  </si>
  <si>
    <t>Medvěděv Michal</t>
  </si>
  <si>
    <t>Pešek Jaroslav</t>
  </si>
  <si>
    <t>Uherková Marcela C</t>
  </si>
  <si>
    <t>Walenta René C</t>
  </si>
  <si>
    <t>Fröja</t>
  </si>
  <si>
    <t>Benjamin W. Lathan</t>
  </si>
  <si>
    <t>Bluenose</t>
  </si>
  <si>
    <t>Jolie Brise</t>
  </si>
  <si>
    <t>Britannia</t>
  </si>
  <si>
    <t>Marcía</t>
  </si>
  <si>
    <t>Brilliant</t>
  </si>
  <si>
    <t>F2 - A Junior + Senior</t>
  </si>
  <si>
    <t>Jakeš Vladimír</t>
  </si>
  <si>
    <t>535-013</t>
  </si>
  <si>
    <t>316-018</t>
  </si>
  <si>
    <t>KLoM Náchod</t>
  </si>
  <si>
    <t>KLoM Vsetín Team Morava</t>
  </si>
  <si>
    <t>M/T Sola</t>
  </si>
  <si>
    <t>Nikolay Chiker</t>
  </si>
  <si>
    <t>Albatros</t>
  </si>
  <si>
    <t>PT 109</t>
  </si>
  <si>
    <t>K. D. Perkasa</t>
  </si>
  <si>
    <t>SB-131</t>
  </si>
  <si>
    <t>Kvášová Pavla</t>
  </si>
  <si>
    <t>Holá Nikola</t>
  </si>
  <si>
    <t>Jakeš Michal</t>
  </si>
  <si>
    <t>Štrosser Jan</t>
  </si>
  <si>
    <t>Jakeš Tomáš</t>
  </si>
  <si>
    <t>Fyrbach Karel</t>
  </si>
  <si>
    <t>134-021</t>
  </si>
  <si>
    <t>316-019</t>
  </si>
  <si>
    <t>511-032</t>
  </si>
  <si>
    <t>315-020</t>
  </si>
  <si>
    <t>316-017</t>
  </si>
  <si>
    <t>145-001</t>
  </si>
  <si>
    <t>KLoM Kormorán Most</t>
  </si>
  <si>
    <t>Caribik</t>
  </si>
  <si>
    <t>Koral</t>
  </si>
  <si>
    <t>SCH 3</t>
  </si>
  <si>
    <t>HH 41</t>
  </si>
  <si>
    <t>Petr Lukeš</t>
  </si>
  <si>
    <t>Bláha Vladimír</t>
  </si>
  <si>
    <t>Jakubíková Hana</t>
  </si>
  <si>
    <t>Janko Zdeňěk</t>
  </si>
  <si>
    <t>Šenekel Michal</t>
  </si>
  <si>
    <t>131-040</t>
  </si>
  <si>
    <t>403-002</t>
  </si>
  <si>
    <t>499-042</t>
  </si>
  <si>
    <t>KLoM Olomouc</t>
  </si>
  <si>
    <t>Schmuggler</t>
  </si>
  <si>
    <t>Anteo</t>
  </si>
  <si>
    <t>Lechales</t>
  </si>
  <si>
    <t>P 19</t>
  </si>
  <si>
    <t>Altona</t>
  </si>
  <si>
    <t>Jakeš Stanislav</t>
  </si>
  <si>
    <t>KLoM Vsetín</t>
  </si>
  <si>
    <t>Westerplate</t>
  </si>
  <si>
    <t>Muritz</t>
  </si>
  <si>
    <t>Norden</t>
  </si>
  <si>
    <t>Pilot Brittania</t>
  </si>
  <si>
    <t>1:24</t>
  </si>
  <si>
    <t>316-016</t>
  </si>
  <si>
    <t>KLoM FREGATA Bakov n. J.</t>
  </si>
  <si>
    <t>Yorkshireman</t>
  </si>
  <si>
    <t>River star</t>
  </si>
  <si>
    <t>Walter Raleight</t>
  </si>
  <si>
    <t>PT 596</t>
  </si>
  <si>
    <t>S 100</t>
  </si>
  <si>
    <t>403-001</t>
  </si>
  <si>
    <t>KLoM Třebechovice p. O.</t>
  </si>
  <si>
    <t>406-009</t>
  </si>
  <si>
    <t>Bratislava</t>
  </si>
  <si>
    <t>Whitney</t>
  </si>
  <si>
    <t>Xenie II</t>
  </si>
  <si>
    <t>Classic</t>
  </si>
  <si>
    <t>F2 - B + C Senior</t>
  </si>
  <si>
    <t>Kubíček Jiří C</t>
  </si>
  <si>
    <t>Kräuter Ivan</t>
  </si>
  <si>
    <t>D. S. Schaarhörn</t>
  </si>
  <si>
    <t>znamená neodstartoval</t>
  </si>
  <si>
    <t>Geranium</t>
  </si>
  <si>
    <t>Zinnia</t>
  </si>
  <si>
    <t>Šmejkal Miroslav</t>
  </si>
  <si>
    <t>56/NS</t>
  </si>
  <si>
    <t>49/NS</t>
  </si>
  <si>
    <t>46/NS</t>
  </si>
  <si>
    <t>41/NS</t>
  </si>
  <si>
    <t>55/NS</t>
  </si>
  <si>
    <t>48/NS</t>
  </si>
  <si>
    <t>50/NS</t>
  </si>
  <si>
    <t>51/NS</t>
  </si>
  <si>
    <t>38/NS</t>
  </si>
  <si>
    <t>KLoM Admiral Jablonec n. N.</t>
  </si>
  <si>
    <t>Soutěž: 2. soutěž Lo-18 "Seriálu MiČR - NS"; Běleč nad Orlicí; Tábor J. A. Komenského 2014</t>
  </si>
  <si>
    <t>Termín: 24.05.2014 - 25.05.2014</t>
  </si>
  <si>
    <t>Rosenbergová Irena</t>
  </si>
  <si>
    <t>53/NS</t>
  </si>
  <si>
    <t>Rozj.2</t>
  </si>
  <si>
    <t>Rozj. 1</t>
  </si>
  <si>
    <t>CZ-19/A</t>
  </si>
  <si>
    <t>Bašek Petr</t>
  </si>
  <si>
    <t>Janoš Milan</t>
  </si>
  <si>
    <t>Malinský Miroslav</t>
  </si>
  <si>
    <t>Mudra Přemysl</t>
  </si>
  <si>
    <t>131-037</t>
  </si>
  <si>
    <t>079-057</t>
  </si>
  <si>
    <t>131-011</t>
  </si>
  <si>
    <t>076-010</t>
  </si>
  <si>
    <t>189-024</t>
  </si>
  <si>
    <t>028-008</t>
  </si>
  <si>
    <t>Walenta René</t>
  </si>
  <si>
    <t>42/NS</t>
  </si>
  <si>
    <t>47/NS</t>
  </si>
  <si>
    <t>Hlava Petr, Jíša Petr</t>
  </si>
  <si>
    <t>41/NS, 50/NS</t>
  </si>
  <si>
    <t>34/NS</t>
  </si>
  <si>
    <t>23.5. v 9:00 nástupem závodníků</t>
  </si>
  <si>
    <t>23.5. od 9:30 do 17:20 hodnocení modelů</t>
  </si>
  <si>
    <t>25.5. v 13:00 vyhlášení výsledků soutěže</t>
  </si>
  <si>
    <t>Výsledková listina   Lo-18</t>
  </si>
  <si>
    <t>2. soutěž "Seriálu MiČR - NS" – Běleč n/O., tábor J. A. Komenského</t>
  </si>
  <si>
    <t>24. - 25.5.2014</t>
  </si>
  <si>
    <t>24.5. od 9:40 do 17:30 soutěžní jízdy</t>
  </si>
  <si>
    <t>25.5. od 9:30 do 11:50 soutěžní jízdy</t>
  </si>
  <si>
    <t>25.5. v 11:50 konec jízd,</t>
  </si>
  <si>
    <t>Polojasno až oblačno, mírný vítr, přeháňky až krupobití</t>
  </si>
  <si>
    <t>Výsledky zpracoval: Martin Kupka, zkontroloval: Ladislav Douša, vedoucí sekce NS</t>
  </si>
  <si>
    <t>Sviták Ondřej jun.</t>
  </si>
  <si>
    <t>Bodžár Jakub jun.</t>
  </si>
  <si>
    <t>Bodžár Ondřej jun.</t>
  </si>
  <si>
    <t>16/NS</t>
  </si>
  <si>
    <t>04/NS</t>
  </si>
  <si>
    <t>33/NS</t>
  </si>
  <si>
    <t>30/NS</t>
  </si>
  <si>
    <t>31/NS</t>
  </si>
  <si>
    <t>32/NS</t>
  </si>
  <si>
    <t>02/NS</t>
  </si>
  <si>
    <t>Hlach Tomáš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</si>
</sst>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0.0000"/>
  </numFmts>
  <fonts count="5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4" applyFont="1" applyBorder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6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  <xf numFmtId="1" fontId="0" fillId="0" borderId="11" xfId="0" applyNumberForma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12" fillId="0" borderId="12" xfId="53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12" fillId="0" borderId="14" xfId="53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12" fillId="0" borderId="10" xfId="5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8" fillId="0" borderId="27" xfId="54" applyFont="1" applyFill="1" applyBorder="1">
      <alignment/>
      <protection/>
    </xf>
    <xf numFmtId="0" fontId="8" fillId="0" borderId="27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/>
      <protection/>
    </xf>
    <xf numFmtId="49" fontId="8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55" applyFont="1" applyBorder="1">
      <alignment/>
      <protection/>
    </xf>
    <xf numFmtId="0" fontId="11" fillId="0" borderId="0" xfId="0" applyFont="1" applyAlignment="1">
      <alignment/>
    </xf>
    <xf numFmtId="0" fontId="1" fillId="0" borderId="12" xfId="49" applyFont="1" applyFill="1" applyBorder="1" applyAlignment="1">
      <alignment horizontal="center" vertical="center"/>
      <protection/>
    </xf>
    <xf numFmtId="4" fontId="12" fillId="0" borderId="12" xfId="56" applyNumberFormat="1" applyFont="1" applyFill="1" applyBorder="1" applyAlignment="1">
      <alignment horizontal="center" vertical="center"/>
      <protection/>
    </xf>
    <xf numFmtId="1" fontId="1" fillId="0" borderId="12" xfId="56" applyNumberFormat="1" applyFont="1" applyFill="1" applyBorder="1" applyAlignment="1">
      <alignment horizontal="center" vertical="center"/>
      <protection/>
    </xf>
    <xf numFmtId="1" fontId="1" fillId="0" borderId="12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2" fillId="0" borderId="14" xfId="56" applyNumberFormat="1" applyFont="1" applyFill="1" applyBorder="1" applyAlignment="1">
      <alignment horizontal="center" vertical="center"/>
      <protection/>
    </xf>
    <xf numFmtId="1" fontId="1" fillId="0" borderId="14" xfId="56" applyNumberFormat="1" applyFont="1" applyFill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2" fillId="0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65" fontId="12" fillId="0" borderId="12" xfId="56" applyNumberFormat="1" applyFont="1" applyFill="1" applyBorder="1" applyAlignment="1">
      <alignment horizontal="center" vertical="center"/>
      <protection/>
    </xf>
    <xf numFmtId="165" fontId="12" fillId="0" borderId="14" xfId="56" applyNumberFormat="1" applyFont="1" applyFill="1" applyBorder="1" applyAlignment="1">
      <alignment horizontal="center" vertical="center"/>
      <protection/>
    </xf>
    <xf numFmtId="165" fontId="12" fillId="0" borderId="10" xfId="56" applyNumberFormat="1" applyFont="1" applyFill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right" vertical="center" wrapText="1"/>
    </xf>
    <xf numFmtId="171" fontId="1" fillId="0" borderId="12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8" fillId="0" borderId="14" xfId="0" applyFont="1" applyBorder="1" applyAlignment="1">
      <alignment vertical="center"/>
    </xf>
    <xf numFmtId="0" fontId="38" fillId="0" borderId="12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20" fontId="38" fillId="0" borderId="14" xfId="0" applyNumberFormat="1" applyFont="1" applyFill="1" applyBorder="1" applyAlignment="1">
      <alignment/>
    </xf>
    <xf numFmtId="20" fontId="0" fillId="0" borderId="14" xfId="0" applyNumberFormat="1" applyFill="1" applyBorder="1" applyAlignment="1">
      <alignment/>
    </xf>
    <xf numFmtId="47" fontId="38" fillId="0" borderId="14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72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72" fontId="38" fillId="0" borderId="14" xfId="0" applyNumberFormat="1" applyFont="1" applyFill="1" applyBorder="1" applyAlignment="1">
      <alignment/>
    </xf>
    <xf numFmtId="165" fontId="38" fillId="0" borderId="14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" fontId="38" fillId="0" borderId="11" xfId="0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 vertical="center"/>
    </xf>
    <xf numFmtId="171" fontId="38" fillId="0" borderId="12" xfId="0" applyNumberFormat="1" applyFont="1" applyFill="1" applyBorder="1" applyAlignment="1">
      <alignment horizontal="center" vertical="center"/>
    </xf>
    <xf numFmtId="0" fontId="38" fillId="0" borderId="12" xfId="49" applyFont="1" applyFill="1" applyBorder="1" applyAlignment="1">
      <alignment horizontal="center" vertical="center"/>
      <protection/>
    </xf>
    <xf numFmtId="4" fontId="39" fillId="0" borderId="12" xfId="56" applyNumberFormat="1" applyFont="1" applyFill="1" applyBorder="1" applyAlignment="1">
      <alignment horizontal="center" vertical="center"/>
      <protection/>
    </xf>
    <xf numFmtId="1" fontId="38" fillId="0" borderId="12" xfId="56" applyNumberFormat="1" applyFont="1" applyFill="1" applyBorder="1" applyAlignment="1">
      <alignment horizontal="center" vertical="center"/>
      <protection/>
    </xf>
    <xf numFmtId="165" fontId="39" fillId="0" borderId="12" xfId="56" applyNumberFormat="1" applyFont="1" applyFill="1" applyBorder="1" applyAlignment="1">
      <alignment horizontal="center" vertical="center"/>
      <protection/>
    </xf>
    <xf numFmtId="1" fontId="38" fillId="0" borderId="12" xfId="0" applyNumberFormat="1" applyFont="1" applyBorder="1" applyAlignment="1">
      <alignment horizontal="center" vertical="center"/>
    </xf>
    <xf numFmtId="165" fontId="39" fillId="0" borderId="12" xfId="0" applyNumberFormat="1" applyFont="1" applyBorder="1" applyAlignment="1">
      <alignment horizontal="center" vertical="center"/>
    </xf>
    <xf numFmtId="1" fontId="39" fillId="0" borderId="3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27" xfId="0" applyNumberFormat="1" applyFont="1" applyBorder="1" applyAlignment="1">
      <alignment horizontal="center"/>
    </xf>
    <xf numFmtId="1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center" vertical="center"/>
    </xf>
    <xf numFmtId="165" fontId="38" fillId="0" borderId="14" xfId="0" applyNumberFormat="1" applyFont="1" applyFill="1" applyBorder="1" applyAlignment="1">
      <alignment horizontal="center" vertical="center"/>
    </xf>
    <xf numFmtId="171" fontId="38" fillId="0" borderId="14" xfId="0" applyNumberFormat="1" applyFont="1" applyFill="1" applyBorder="1" applyAlignment="1">
      <alignment horizontal="center" vertical="center"/>
    </xf>
    <xf numFmtId="0" fontId="38" fillId="0" borderId="14" xfId="49" applyFont="1" applyFill="1" applyBorder="1" applyAlignment="1">
      <alignment horizontal="center" vertical="center"/>
      <protection/>
    </xf>
    <xf numFmtId="4" fontId="39" fillId="0" borderId="14" xfId="56" applyNumberFormat="1" applyFont="1" applyFill="1" applyBorder="1" applyAlignment="1">
      <alignment horizontal="center" vertical="center"/>
      <protection/>
    </xf>
    <xf numFmtId="1" fontId="38" fillId="0" borderId="14" xfId="56" applyNumberFormat="1" applyFont="1" applyFill="1" applyBorder="1" applyAlignment="1">
      <alignment horizontal="center" vertical="center"/>
      <protection/>
    </xf>
    <xf numFmtId="165" fontId="39" fillId="0" borderId="14" xfId="56" applyNumberFormat="1" applyFont="1" applyFill="1" applyBorder="1" applyAlignment="1">
      <alignment horizontal="center" vertical="center"/>
      <protection/>
    </xf>
    <xf numFmtId="1" fontId="38" fillId="0" borderId="14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" fontId="39" fillId="0" borderId="32" xfId="0" applyNumberFormat="1" applyFont="1" applyBorder="1" applyAlignment="1">
      <alignment horizontal="center" vertical="center"/>
    </xf>
    <xf numFmtId="20" fontId="38" fillId="0" borderId="12" xfId="0" applyNumberFormat="1" applyFont="1" applyFill="1" applyBorder="1" applyAlignment="1">
      <alignment/>
    </xf>
    <xf numFmtId="172" fontId="38" fillId="0" borderId="12" xfId="0" applyNumberFormat="1" applyFont="1" applyFill="1" applyBorder="1" applyAlignment="1">
      <alignment/>
    </xf>
    <xf numFmtId="165" fontId="38" fillId="0" borderId="12" xfId="0" applyNumberFormat="1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/>
    </xf>
    <xf numFmtId="171" fontId="38" fillId="0" borderId="10" xfId="0" applyNumberFormat="1" applyFont="1" applyFill="1" applyBorder="1" applyAlignment="1">
      <alignment horizontal="center" vertical="center"/>
    </xf>
    <xf numFmtId="0" fontId="38" fillId="0" borderId="10" xfId="49" applyFont="1" applyFill="1" applyBorder="1" applyAlignment="1">
      <alignment horizontal="center" vertical="center"/>
      <protection/>
    </xf>
    <xf numFmtId="4" fontId="39" fillId="0" borderId="10" xfId="56" applyNumberFormat="1" applyFont="1" applyFill="1" applyBorder="1" applyAlignment="1">
      <alignment horizontal="center" vertical="center"/>
      <protection/>
    </xf>
    <xf numFmtId="1" fontId="38" fillId="0" borderId="10" xfId="56" applyNumberFormat="1" applyFont="1" applyFill="1" applyBorder="1" applyAlignment="1">
      <alignment horizontal="center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165" fontId="39" fillId="0" borderId="10" xfId="56" applyNumberFormat="1" applyFont="1" applyFill="1" applyBorder="1" applyAlignment="1">
      <alignment horizontal="center" vertical="center"/>
      <protection/>
    </xf>
    <xf numFmtId="1" fontId="38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1" fontId="39" fillId="0" borderId="31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49" fontId="0" fillId="0" borderId="10" xfId="52" applyNumberFormat="1" applyFont="1" applyFill="1" applyBorder="1" applyAlignment="1">
      <alignment vertical="center"/>
      <protection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0" fillId="0" borderId="14" xfId="49" applyBorder="1">
      <alignment/>
      <protection/>
    </xf>
    <xf numFmtId="49" fontId="0" fillId="0" borderId="14" xfId="49" applyNumberFormat="1" applyBorder="1">
      <alignment/>
      <protection/>
    </xf>
    <xf numFmtId="1" fontId="38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49" fontId="38" fillId="0" borderId="14" xfId="50" applyNumberFormat="1" applyFont="1" applyFill="1" applyBorder="1" applyAlignment="1">
      <alignment horizontal="left" vertical="center"/>
      <protection/>
    </xf>
    <xf numFmtId="1" fontId="38" fillId="0" borderId="15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/>
    </xf>
    <xf numFmtId="49" fontId="38" fillId="0" borderId="12" xfId="0" applyNumberFormat="1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49" fontId="38" fillId="0" borderId="14" xfId="0" applyNumberFormat="1" applyFont="1" applyFill="1" applyBorder="1" applyAlignment="1">
      <alignment horizontal="left"/>
    </xf>
    <xf numFmtId="0" fontId="38" fillId="0" borderId="14" xfId="50" applyFont="1" applyFill="1" applyBorder="1" applyAlignment="1">
      <alignment horizontal="left" vertical="center"/>
      <protection/>
    </xf>
    <xf numFmtId="0" fontId="38" fillId="0" borderId="10" xfId="0" applyFont="1" applyFill="1" applyBorder="1" applyAlignment="1">
      <alignment horizontal="left"/>
    </xf>
    <xf numFmtId="49" fontId="38" fillId="0" borderId="10" xfId="0" applyNumberFormat="1" applyFont="1" applyFill="1" applyBorder="1" applyAlignment="1">
      <alignment horizontal="left"/>
    </xf>
    <xf numFmtId="2" fontId="39" fillId="0" borderId="14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0" fontId="38" fillId="0" borderId="10" xfId="0" applyNumberFormat="1" applyFont="1" applyFill="1" applyBorder="1" applyAlignment="1">
      <alignment/>
    </xf>
    <xf numFmtId="172" fontId="38" fillId="0" borderId="10" xfId="0" applyNumberFormat="1" applyFont="1" applyFill="1" applyBorder="1" applyAlignment="1">
      <alignment/>
    </xf>
    <xf numFmtId="165" fontId="38" fillId="0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vertical="center"/>
    </xf>
    <xf numFmtId="0" fontId="38" fillId="0" borderId="14" xfId="51" applyFont="1" applyFill="1" applyBorder="1" applyAlignment="1">
      <alignment vertical="center"/>
      <protection/>
    </xf>
    <xf numFmtId="49" fontId="38" fillId="0" borderId="14" xfId="51" applyNumberFormat="1" applyFont="1" applyBorder="1" applyAlignment="1">
      <alignment horizontal="left" vertical="center"/>
      <protection/>
    </xf>
    <xf numFmtId="49" fontId="38" fillId="0" borderId="14" xfId="51" applyNumberFormat="1" applyFont="1" applyFill="1" applyBorder="1" applyAlignment="1">
      <alignment vertical="center"/>
      <protection/>
    </xf>
    <xf numFmtId="49" fontId="38" fillId="0" borderId="14" xfId="51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8" fillId="0" borderId="35" xfId="56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38" fillId="0" borderId="14" xfId="0" applyFont="1" applyBorder="1" applyAlignment="1" applyProtection="1">
      <alignment vertical="center"/>
      <protection locked="0"/>
    </xf>
    <xf numFmtId="0" fontId="0" fillId="0" borderId="12" xfId="49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49" fontId="0" fillId="0" borderId="12" xfId="52" applyNumberFormat="1" applyFont="1" applyFill="1" applyBorder="1" applyAlignment="1">
      <alignment vertical="center"/>
      <protection/>
    </xf>
    <xf numFmtId="0" fontId="38" fillId="0" borderId="0" xfId="48" applyFont="1" applyAlignment="1">
      <alignment horizontal="right"/>
      <protection/>
    </xf>
    <xf numFmtId="0" fontId="38" fillId="0" borderId="0" xfId="54" applyFont="1">
      <alignment/>
      <protection/>
    </xf>
    <xf numFmtId="14" fontId="38" fillId="0" borderId="0" xfId="48" applyNumberFormat="1" applyFont="1" applyAlignment="1">
      <alignment horizontal="left"/>
      <protection/>
    </xf>
    <xf numFmtId="0" fontId="38" fillId="0" borderId="0" xfId="48" applyFont="1">
      <alignment/>
      <protection/>
    </xf>
    <xf numFmtId="0" fontId="39" fillId="0" borderId="0" xfId="0" applyFont="1" applyBorder="1" applyAlignment="1">
      <alignment wrapText="1"/>
    </xf>
    <xf numFmtId="0" fontId="38" fillId="0" borderId="0" xfId="48" applyFont="1" applyAlignment="1">
      <alignment horizontal="left"/>
      <protection/>
    </xf>
    <xf numFmtId="0" fontId="39" fillId="0" borderId="0" xfId="0" applyFont="1" applyBorder="1" applyAlignment="1">
      <alignment horizontal="center" wrapText="1"/>
    </xf>
    <xf numFmtId="0" fontId="38" fillId="0" borderId="0" xfId="48" applyFont="1" applyFill="1">
      <alignment/>
      <protection/>
    </xf>
    <xf numFmtId="0" fontId="38" fillId="0" borderId="0" xfId="48" applyFont="1" applyFill="1" applyBorder="1" applyAlignment="1">
      <alignment horizontal="left"/>
      <protection/>
    </xf>
    <xf numFmtId="0" fontId="38" fillId="0" borderId="0" xfId="54" applyFont="1" applyAlignment="1">
      <alignment horizontal="right"/>
      <protection/>
    </xf>
    <xf numFmtId="0" fontId="40" fillId="0" borderId="0" xfId="48" applyFont="1">
      <alignment/>
      <protection/>
    </xf>
    <xf numFmtId="0" fontId="40" fillId="0" borderId="0" xfId="48" applyFont="1" applyAlignment="1">
      <alignment horizontal="left"/>
      <protection/>
    </xf>
    <xf numFmtId="0" fontId="38" fillId="0" borderId="0" xfId="54" applyFont="1" applyBorder="1">
      <alignment/>
      <protection/>
    </xf>
    <xf numFmtId="0" fontId="40" fillId="0" borderId="0" xfId="48" applyFont="1" applyFill="1">
      <alignment/>
      <protection/>
    </xf>
    <xf numFmtId="0" fontId="40" fillId="0" borderId="0" xfId="48" applyFont="1" applyFill="1" applyAlignment="1">
      <alignment horizontal="left"/>
      <protection/>
    </xf>
    <xf numFmtId="49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0" xfId="54" applyFont="1" applyFill="1">
      <alignment/>
      <protection/>
    </xf>
    <xf numFmtId="0" fontId="38" fillId="0" borderId="0" xfId="47" applyFont="1" applyFill="1" applyBorder="1" applyAlignment="1">
      <alignment horizontal="left"/>
      <protection/>
    </xf>
    <xf numFmtId="0" fontId="40" fillId="0" borderId="0" xfId="48" applyFont="1" applyAlignment="1">
      <alignment horizontal="right"/>
      <protection/>
    </xf>
    <xf numFmtId="0" fontId="38" fillId="0" borderId="0" xfId="54" applyFont="1" applyFill="1" applyBorder="1">
      <alignment/>
      <protection/>
    </xf>
    <xf numFmtId="0" fontId="38" fillId="0" borderId="0" xfId="0" applyFont="1" applyBorder="1" applyAlignment="1">
      <alignment/>
    </xf>
    <xf numFmtId="0" fontId="38" fillId="0" borderId="0" xfId="48" applyFont="1" applyAlignment="1">
      <alignment horizontal="center"/>
      <protection/>
    </xf>
    <xf numFmtId="0" fontId="38" fillId="0" borderId="0" xfId="48" applyFont="1" applyFill="1" applyAlignment="1">
      <alignment horizontal="left"/>
      <protection/>
    </xf>
    <xf numFmtId="0" fontId="38" fillId="0" borderId="0" xfId="48" applyFont="1" applyFill="1" applyBorder="1" applyAlignment="1">
      <alignment horizontal="left"/>
      <protection/>
    </xf>
    <xf numFmtId="49" fontId="16" fillId="0" borderId="0" xfId="54" applyNumberFormat="1" applyFont="1" applyBorder="1" applyAlignment="1">
      <alignment horizontal="center"/>
      <protection/>
    </xf>
    <xf numFmtId="49" fontId="15" fillId="0" borderId="0" xfId="54" applyNumberFormat="1" applyFont="1" applyBorder="1" applyAlignment="1">
      <alignment horizontal="center"/>
      <protection/>
    </xf>
    <xf numFmtId="49" fontId="20" fillId="0" borderId="0" xfId="54" applyNumberFormat="1" applyFont="1" applyBorder="1" applyAlignment="1">
      <alignment horizontal="center"/>
      <protection/>
    </xf>
    <xf numFmtId="0" fontId="18" fillId="0" borderId="0" xfId="48" applyFont="1" applyBorder="1" applyAlignment="1">
      <alignment horizontal="center"/>
      <protection/>
    </xf>
    <xf numFmtId="0" fontId="4" fillId="0" borderId="0" xfId="36" applyNumberFormat="1" applyFill="1" applyBorder="1" applyAlignment="1" applyProtection="1">
      <alignment horizontal="center"/>
      <protection/>
    </xf>
    <xf numFmtId="0" fontId="38" fillId="0" borderId="0" xfId="48" applyFont="1" applyFill="1" applyBorder="1" applyAlignment="1">
      <alignment horizontal="left"/>
      <protection/>
    </xf>
    <xf numFmtId="0" fontId="38" fillId="0" borderId="0" xfId="48" applyFont="1" applyBorder="1" applyAlignment="1">
      <alignment horizontal="left"/>
      <protection/>
    </xf>
    <xf numFmtId="0" fontId="8" fillId="0" borderId="31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13" xfId="0" applyBorder="1" applyAlignment="1">
      <alignment/>
    </xf>
    <xf numFmtId="49" fontId="8" fillId="0" borderId="37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49" fontId="7" fillId="0" borderId="13" xfId="0" applyNumberFormat="1" applyFont="1" applyBorder="1" applyAlignment="1">
      <alignment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7" fillId="0" borderId="31" xfId="0" applyFont="1" applyBorder="1" applyAlignment="1">
      <alignment/>
    </xf>
    <xf numFmtId="49" fontId="8" fillId="0" borderId="45" xfId="0" applyNumberFormat="1" applyFont="1" applyBorder="1" applyAlignment="1">
      <alignment/>
    </xf>
    <xf numFmtId="0" fontId="7" fillId="0" borderId="32" xfId="0" applyFont="1" applyBorder="1" applyAlignment="1">
      <alignment/>
    </xf>
    <xf numFmtId="49" fontId="8" fillId="0" borderId="39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0" fontId="0" fillId="0" borderId="47" xfId="0" applyBorder="1" applyAlignment="1">
      <alignment/>
    </xf>
    <xf numFmtId="49" fontId="7" fillId="0" borderId="43" xfId="0" applyNumberFormat="1" applyFont="1" applyBorder="1" applyAlignment="1">
      <alignment/>
    </xf>
    <xf numFmtId="0" fontId="8" fillId="0" borderId="48" xfId="54" applyFont="1" applyFill="1" applyBorder="1">
      <alignment/>
      <protection/>
    </xf>
    <xf numFmtId="0" fontId="8" fillId="0" borderId="49" xfId="54" applyFont="1" applyFill="1" applyBorder="1">
      <alignment/>
      <protection/>
    </xf>
    <xf numFmtId="0" fontId="8" fillId="0" borderId="5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27" xfId="47" applyFont="1" applyFill="1" applyBorder="1" applyAlignment="1">
      <alignment horizontal="left"/>
      <protection/>
    </xf>
    <xf numFmtId="49" fontId="8" fillId="0" borderId="27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3" xfId="0" applyFon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8" fillId="0" borderId="34" xfId="0" applyNumberFormat="1" applyFont="1" applyBorder="1" applyAlignment="1">
      <alignment/>
    </xf>
    <xf numFmtId="49" fontId="8" fillId="0" borderId="47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19" fillId="0" borderId="3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19" fillId="0" borderId="32" xfId="0" applyFont="1" applyBorder="1" applyAlignment="1">
      <alignment/>
    </xf>
    <xf numFmtId="0" fontId="8" fillId="0" borderId="51" xfId="0" applyFont="1" applyBorder="1" applyAlignment="1">
      <alignment/>
    </xf>
    <xf numFmtId="0" fontId="0" fillId="0" borderId="13" xfId="0" applyBorder="1" applyAlignment="1">
      <alignment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8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C sen_1" xfId="50"/>
    <cellStyle name="normální_F4-B jun_1" xfId="51"/>
    <cellStyle name="normální_F4-C sen_1" xfId="52"/>
    <cellStyle name="normální_F-DS" xfId="53"/>
    <cellStyle name="normální_netolice2005" xfId="54"/>
    <cellStyle name="normální_Regatta_vysl" xfId="55"/>
    <cellStyle name="normální_St_listiny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284" t="s">
        <v>414</v>
      </c>
      <c r="B1" s="284"/>
      <c r="C1" s="284"/>
      <c r="D1" s="284"/>
      <c r="E1" s="284"/>
    </row>
    <row r="2" spans="1:15" ht="20.25">
      <c r="A2" s="285" t="s">
        <v>415</v>
      </c>
      <c r="B2" s="285"/>
      <c r="C2" s="285"/>
      <c r="D2" s="285"/>
      <c r="E2" s="285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9" ht="16.5">
      <c r="A3" s="2"/>
      <c r="B3" s="3"/>
      <c r="C3" s="2"/>
      <c r="D3" s="2"/>
      <c r="E3" s="142"/>
      <c r="H3" s="68"/>
      <c r="I3" s="68"/>
    </row>
    <row r="4" spans="1:9" s="259" customFormat="1" ht="15">
      <c r="A4" s="258" t="s">
        <v>0</v>
      </c>
      <c r="C4" s="260" t="s">
        <v>416</v>
      </c>
      <c r="D4" s="261"/>
      <c r="E4" s="261"/>
      <c r="H4" s="262"/>
      <c r="I4" s="262"/>
    </row>
    <row r="5" spans="1:9" s="259" customFormat="1" ht="15">
      <c r="A5" s="258" t="s">
        <v>1</v>
      </c>
      <c r="C5" s="263" t="s">
        <v>239</v>
      </c>
      <c r="D5" s="261"/>
      <c r="E5" s="261"/>
      <c r="H5" s="264"/>
      <c r="I5" s="264"/>
    </row>
    <row r="6" spans="1:9" s="259" customFormat="1" ht="15">
      <c r="A6" s="258" t="s">
        <v>2</v>
      </c>
      <c r="C6" s="263" t="s">
        <v>3</v>
      </c>
      <c r="D6" s="261"/>
      <c r="E6" s="261"/>
      <c r="H6" s="262"/>
      <c r="I6" s="262"/>
    </row>
    <row r="7" spans="1:9" s="259" customFormat="1" ht="15">
      <c r="A7" s="258" t="s">
        <v>4</v>
      </c>
      <c r="C7" s="261" t="s">
        <v>240</v>
      </c>
      <c r="D7" s="261"/>
      <c r="E7" s="261"/>
      <c r="H7" s="264"/>
      <c r="I7" s="264"/>
    </row>
    <row r="8" spans="1:9" s="259" customFormat="1" ht="15">
      <c r="A8" s="258"/>
      <c r="C8" s="263"/>
      <c r="D8" s="261"/>
      <c r="E8" s="261"/>
      <c r="H8" s="262"/>
      <c r="I8" s="262"/>
    </row>
    <row r="9" spans="1:9" s="259" customFormat="1" ht="15">
      <c r="A9" s="258" t="s">
        <v>5</v>
      </c>
      <c r="B9" s="263"/>
      <c r="C9" s="265" t="s">
        <v>247</v>
      </c>
      <c r="D9" s="261"/>
      <c r="E9" s="266"/>
      <c r="H9" s="264"/>
      <c r="I9" s="264"/>
    </row>
    <row r="10" spans="1:9" s="259" customFormat="1" ht="15">
      <c r="A10" s="258" t="s">
        <v>6</v>
      </c>
      <c r="B10" s="263"/>
      <c r="C10" s="261" t="s">
        <v>240</v>
      </c>
      <c r="D10" s="261"/>
      <c r="E10" s="263"/>
      <c r="H10" s="262"/>
      <c r="I10" s="262"/>
    </row>
    <row r="11" spans="1:9" s="259" customFormat="1" ht="15">
      <c r="A11" s="267" t="s">
        <v>7</v>
      </c>
      <c r="B11" s="263"/>
      <c r="C11" s="265" t="s">
        <v>248</v>
      </c>
      <c r="D11" s="268"/>
      <c r="E11" s="269"/>
      <c r="H11" s="270"/>
      <c r="I11" s="270"/>
    </row>
    <row r="12" spans="1:9" s="259" customFormat="1" ht="15">
      <c r="A12" s="267"/>
      <c r="B12" s="263"/>
      <c r="D12" s="271"/>
      <c r="E12" s="272"/>
      <c r="H12" s="270"/>
      <c r="I12" s="270"/>
    </row>
    <row r="13" spans="1:9" s="259" customFormat="1" ht="15">
      <c r="A13" s="258" t="s">
        <v>8</v>
      </c>
      <c r="B13" s="263"/>
      <c r="C13" s="273" t="s">
        <v>243</v>
      </c>
      <c r="D13" s="265"/>
      <c r="E13" s="274" t="s">
        <v>212</v>
      </c>
      <c r="H13" s="270"/>
      <c r="I13" s="270"/>
    </row>
    <row r="14" spans="1:5" s="259" customFormat="1" ht="15">
      <c r="A14" s="258" t="s">
        <v>10</v>
      </c>
      <c r="B14" s="263" t="s">
        <v>11</v>
      </c>
      <c r="C14" s="265" t="s">
        <v>123</v>
      </c>
      <c r="D14" s="265"/>
      <c r="E14" s="274" t="s">
        <v>425</v>
      </c>
    </row>
    <row r="15" spans="1:10" s="259" customFormat="1" ht="15">
      <c r="A15" s="258" t="s">
        <v>12</v>
      </c>
      <c r="B15" s="263" t="s">
        <v>13</v>
      </c>
      <c r="C15" s="275" t="s">
        <v>408</v>
      </c>
      <c r="D15" s="265"/>
      <c r="E15" s="276" t="s">
        <v>409</v>
      </c>
      <c r="H15" s="261"/>
      <c r="I15" s="261"/>
      <c r="J15" s="263"/>
    </row>
    <row r="16" spans="1:10" s="259" customFormat="1" ht="15">
      <c r="A16" s="258" t="s">
        <v>163</v>
      </c>
      <c r="B16" s="263" t="s">
        <v>161</v>
      </c>
      <c r="C16" s="275" t="s">
        <v>178</v>
      </c>
      <c r="D16" s="265"/>
      <c r="E16" s="282" t="s">
        <v>426</v>
      </c>
      <c r="H16" s="261"/>
      <c r="I16" s="261"/>
      <c r="J16" s="263"/>
    </row>
    <row r="17" spans="1:10" s="259" customFormat="1" ht="15">
      <c r="A17" s="258"/>
      <c r="B17" s="263"/>
      <c r="C17" s="275"/>
      <c r="D17" s="265"/>
      <c r="E17" s="266"/>
      <c r="H17" s="261"/>
      <c r="I17" s="261"/>
      <c r="J17" s="263"/>
    </row>
    <row r="18" spans="1:5" s="259" customFormat="1" ht="15">
      <c r="A18" s="277" t="s">
        <v>14</v>
      </c>
      <c r="B18" s="263"/>
      <c r="D18" s="265"/>
      <c r="E18" s="266"/>
    </row>
    <row r="19" spans="1:5" s="259" customFormat="1" ht="15">
      <c r="A19" s="258" t="s">
        <v>15</v>
      </c>
      <c r="B19" s="263" t="s">
        <v>11</v>
      </c>
      <c r="C19" s="273" t="s">
        <v>69</v>
      </c>
      <c r="D19" s="273"/>
      <c r="E19" s="274" t="s">
        <v>427</v>
      </c>
    </row>
    <row r="20" spans="1:5" s="259" customFormat="1" ht="15">
      <c r="A20" s="258"/>
      <c r="B20" s="263"/>
      <c r="C20" s="273" t="s">
        <v>338</v>
      </c>
      <c r="D20" s="273"/>
      <c r="E20" s="278" t="s">
        <v>379</v>
      </c>
    </row>
    <row r="21" spans="1:5" s="259" customFormat="1" ht="15">
      <c r="A21" s="258"/>
      <c r="B21" s="263"/>
      <c r="C21" s="273" t="s">
        <v>119</v>
      </c>
      <c r="D21" s="273"/>
      <c r="E21" s="274" t="s">
        <v>428</v>
      </c>
    </row>
    <row r="22" spans="1:5" s="259" customFormat="1" ht="15">
      <c r="A22" s="258"/>
      <c r="B22" s="263"/>
      <c r="C22" s="273" t="s">
        <v>121</v>
      </c>
      <c r="D22" s="273"/>
      <c r="E22" s="274" t="s">
        <v>429</v>
      </c>
    </row>
    <row r="23" spans="1:5" s="259" customFormat="1" ht="15">
      <c r="A23" s="258"/>
      <c r="B23" s="263"/>
      <c r="C23" s="273" t="s">
        <v>150</v>
      </c>
      <c r="D23" s="273"/>
      <c r="E23" s="274" t="s">
        <v>430</v>
      </c>
    </row>
    <row r="24" spans="1:5" s="259" customFormat="1" ht="15">
      <c r="A24" s="258"/>
      <c r="B24" s="263"/>
      <c r="C24" s="273"/>
      <c r="D24" s="273"/>
      <c r="E24" s="273"/>
    </row>
    <row r="25" spans="1:5" s="259" customFormat="1" ht="15">
      <c r="A25" s="258" t="s">
        <v>16</v>
      </c>
      <c r="B25" s="263" t="s">
        <v>227</v>
      </c>
      <c r="C25" s="273" t="s">
        <v>53</v>
      </c>
      <c r="D25" s="273"/>
      <c r="E25" s="278" t="s">
        <v>386</v>
      </c>
    </row>
    <row r="26" spans="1:5" s="259" customFormat="1" ht="15">
      <c r="A26" s="258"/>
      <c r="B26" s="263"/>
      <c r="C26" s="273" t="s">
        <v>247</v>
      </c>
      <c r="D26" s="273"/>
      <c r="E26" s="276" t="s">
        <v>410</v>
      </c>
    </row>
    <row r="27" spans="1:5" s="259" customFormat="1" ht="15">
      <c r="A27" s="258"/>
      <c r="B27" s="263"/>
      <c r="C27" s="273" t="s">
        <v>243</v>
      </c>
      <c r="D27" s="273"/>
      <c r="E27" s="274" t="s">
        <v>212</v>
      </c>
    </row>
    <row r="28" spans="1:5" s="259" customFormat="1" ht="15">
      <c r="A28" s="258"/>
      <c r="B28" s="263"/>
      <c r="C28" s="273" t="s">
        <v>99</v>
      </c>
      <c r="D28" s="273"/>
      <c r="E28" s="276" t="s">
        <v>383</v>
      </c>
    </row>
    <row r="29" spans="1:5" s="259" customFormat="1" ht="15">
      <c r="A29" s="258"/>
      <c r="B29" s="263"/>
      <c r="C29" s="273" t="s">
        <v>70</v>
      </c>
      <c r="D29" s="273"/>
      <c r="E29" s="276" t="s">
        <v>385</v>
      </c>
    </row>
    <row r="30" spans="1:5" s="259" customFormat="1" ht="15">
      <c r="A30" s="258"/>
      <c r="B30" s="263"/>
      <c r="C30" s="273" t="s">
        <v>318</v>
      </c>
      <c r="D30" s="273"/>
      <c r="E30" s="276" t="s">
        <v>382</v>
      </c>
    </row>
    <row r="31" spans="1:5" s="259" customFormat="1" ht="15">
      <c r="A31" s="258"/>
      <c r="B31" s="263"/>
      <c r="C31" s="273"/>
      <c r="D31" s="273"/>
      <c r="E31" s="266"/>
    </row>
    <row r="32" spans="1:6" s="259" customFormat="1" ht="15">
      <c r="A32" s="258" t="s">
        <v>162</v>
      </c>
      <c r="B32" s="263" t="s">
        <v>161</v>
      </c>
      <c r="C32" s="273" t="s">
        <v>336</v>
      </c>
      <c r="D32" s="273"/>
      <c r="E32" s="273" t="s">
        <v>406</v>
      </c>
      <c r="F32" s="273"/>
    </row>
    <row r="33" spans="1:6" s="259" customFormat="1" ht="15">
      <c r="A33" s="258"/>
      <c r="B33" s="263"/>
      <c r="C33" s="273" t="s">
        <v>337</v>
      </c>
      <c r="D33" s="273"/>
      <c r="E33" s="273" t="s">
        <v>407</v>
      </c>
      <c r="F33" s="273"/>
    </row>
    <row r="34" spans="1:6" s="259" customFormat="1" ht="15">
      <c r="A34" s="258"/>
      <c r="B34" s="263"/>
      <c r="C34" s="273" t="s">
        <v>390</v>
      </c>
      <c r="D34" s="273"/>
      <c r="E34" s="273" t="s">
        <v>391</v>
      </c>
      <c r="F34" s="273"/>
    </row>
    <row r="35" spans="1:5" s="259" customFormat="1" ht="15">
      <c r="A35" s="258"/>
      <c r="B35" s="263"/>
      <c r="D35" s="265"/>
      <c r="E35" s="266"/>
    </row>
    <row r="36" spans="1:5" s="259" customFormat="1" ht="15">
      <c r="A36" s="277" t="s">
        <v>17</v>
      </c>
      <c r="B36" s="263"/>
      <c r="C36" s="261" t="s">
        <v>174</v>
      </c>
      <c r="D36" s="265"/>
      <c r="E36" s="274" t="s">
        <v>431</v>
      </c>
    </row>
    <row r="37" spans="1:5" s="259" customFormat="1" ht="15">
      <c r="A37" s="277"/>
      <c r="B37" s="263"/>
      <c r="C37" s="261" t="s">
        <v>117</v>
      </c>
      <c r="D37" s="265"/>
      <c r="E37" s="274" t="s">
        <v>244</v>
      </c>
    </row>
    <row r="38" spans="1:5" s="259" customFormat="1" ht="15">
      <c r="A38" s="277"/>
      <c r="B38" s="263"/>
      <c r="C38" s="261" t="s">
        <v>243</v>
      </c>
      <c r="D38" s="265"/>
      <c r="E38" s="274" t="s">
        <v>212</v>
      </c>
    </row>
    <row r="39" spans="1:5" s="259" customFormat="1" ht="15">
      <c r="A39" s="277"/>
      <c r="B39" s="263"/>
      <c r="C39" s="261" t="s">
        <v>349</v>
      </c>
      <c r="D39" s="265"/>
      <c r="E39" s="279" t="s">
        <v>380</v>
      </c>
    </row>
    <row r="40" spans="1:5" s="259" customFormat="1" ht="15">
      <c r="A40" s="277"/>
      <c r="B40" s="263"/>
      <c r="C40" s="261" t="s">
        <v>152</v>
      </c>
      <c r="D40" s="265"/>
      <c r="E40" s="279" t="s">
        <v>378</v>
      </c>
    </row>
    <row r="41" spans="1:5" s="259" customFormat="1" ht="15">
      <c r="A41" s="277"/>
      <c r="B41" s="263"/>
      <c r="C41" s="261" t="s">
        <v>150</v>
      </c>
      <c r="D41" s="265"/>
      <c r="E41" s="274" t="s">
        <v>430</v>
      </c>
    </row>
    <row r="42" spans="1:5" s="259" customFormat="1" ht="15">
      <c r="A42" s="277"/>
      <c r="B42" s="263"/>
      <c r="C42" s="261" t="s">
        <v>98</v>
      </c>
      <c r="D42" s="265"/>
      <c r="E42" s="279" t="s">
        <v>394</v>
      </c>
    </row>
    <row r="43" spans="1:5" s="259" customFormat="1" ht="15">
      <c r="A43" s="277"/>
      <c r="B43" s="263"/>
      <c r="C43" s="261"/>
      <c r="D43" s="265"/>
      <c r="E43" s="266"/>
    </row>
    <row r="44" spans="1:5" s="259" customFormat="1" ht="15">
      <c r="A44" s="258" t="s">
        <v>18</v>
      </c>
      <c r="B44" s="263"/>
      <c r="C44" s="265" t="s">
        <v>411</v>
      </c>
      <c r="D44" s="265"/>
      <c r="E44" s="265"/>
    </row>
    <row r="45" spans="1:5" s="259" customFormat="1" ht="15">
      <c r="A45" s="258"/>
      <c r="B45" s="263"/>
      <c r="C45" s="265" t="s">
        <v>412</v>
      </c>
      <c r="D45" s="275"/>
      <c r="E45" s="265"/>
    </row>
    <row r="46" spans="1:5" s="259" customFormat="1" ht="15">
      <c r="A46" s="258"/>
      <c r="B46" s="263"/>
      <c r="C46" s="265" t="s">
        <v>417</v>
      </c>
      <c r="D46" s="275"/>
      <c r="E46" s="265"/>
    </row>
    <row r="47" spans="1:5" s="259" customFormat="1" ht="15">
      <c r="A47" s="258"/>
      <c r="B47" s="263"/>
      <c r="C47" s="265" t="s">
        <v>418</v>
      </c>
      <c r="D47" s="275"/>
      <c r="E47" s="265"/>
    </row>
    <row r="48" spans="1:5" s="259" customFormat="1" ht="15">
      <c r="A48" s="258" t="s">
        <v>19</v>
      </c>
      <c r="B48" s="263"/>
      <c r="C48" s="288" t="s">
        <v>419</v>
      </c>
      <c r="D48" s="288"/>
      <c r="E48" s="288"/>
    </row>
    <row r="49" spans="1:5" s="259" customFormat="1" ht="15">
      <c r="A49" s="258"/>
      <c r="B49" s="258"/>
      <c r="C49" s="288" t="s">
        <v>413</v>
      </c>
      <c r="D49" s="288"/>
      <c r="E49" s="288"/>
    </row>
    <row r="50" spans="1:5" s="259" customFormat="1" ht="15">
      <c r="A50" s="258"/>
      <c r="B50" s="258"/>
      <c r="C50" s="280"/>
      <c r="D50" s="280"/>
      <c r="E50" s="280"/>
    </row>
    <row r="51" spans="1:5" s="259" customFormat="1" ht="15">
      <c r="A51" s="258" t="s">
        <v>20</v>
      </c>
      <c r="B51" s="258"/>
      <c r="C51" s="289" t="s">
        <v>420</v>
      </c>
      <c r="D51" s="289"/>
      <c r="E51" s="289"/>
    </row>
    <row r="52" spans="1:5" s="259" customFormat="1" ht="15">
      <c r="A52" s="258"/>
      <c r="B52" s="258"/>
      <c r="C52" s="258"/>
      <c r="D52" s="258"/>
      <c r="E52" s="258"/>
    </row>
    <row r="53" spans="1:5" s="259" customFormat="1" ht="15">
      <c r="A53" s="263" t="s">
        <v>21</v>
      </c>
      <c r="B53" s="258"/>
      <c r="C53" s="258"/>
      <c r="D53" s="258"/>
      <c r="E53" s="258"/>
    </row>
    <row r="54" spans="1:5" s="259" customFormat="1" ht="15">
      <c r="A54" s="281" t="s">
        <v>421</v>
      </c>
      <c r="B54" s="258"/>
      <c r="C54" s="258"/>
      <c r="D54" s="258"/>
      <c r="E54" s="258"/>
    </row>
    <row r="55" spans="1:5" s="259" customFormat="1" ht="15">
      <c r="A55" s="263"/>
      <c r="B55" s="258"/>
      <c r="C55" s="258"/>
      <c r="D55" s="258"/>
      <c r="E55" s="258"/>
    </row>
    <row r="56" spans="1:5" s="259" customFormat="1" ht="15">
      <c r="A56" s="173" t="s">
        <v>22</v>
      </c>
      <c r="B56" s="258"/>
      <c r="C56" s="258"/>
      <c r="D56" s="258"/>
      <c r="E56" s="258"/>
    </row>
    <row r="57" spans="1:5" s="259" customFormat="1" ht="15">
      <c r="A57" s="173" t="s">
        <v>23</v>
      </c>
      <c r="B57" s="258"/>
      <c r="C57" s="258"/>
      <c r="D57" s="258"/>
      <c r="E57" s="258"/>
    </row>
    <row r="58" spans="1:5" ht="12.75" customHeight="1">
      <c r="A58" s="286" t="s">
        <v>241</v>
      </c>
      <c r="B58" s="286"/>
      <c r="C58" s="286"/>
      <c r="D58" s="286"/>
      <c r="E58" s="286"/>
    </row>
    <row r="59" spans="1:5" ht="12.75" customHeight="1">
      <c r="A59" s="286"/>
      <c r="B59" s="286"/>
      <c r="C59" s="286"/>
      <c r="D59" s="286"/>
      <c r="E59" s="286"/>
    </row>
    <row r="60" spans="1:5" ht="12.75">
      <c r="A60" s="287"/>
      <c r="B60" s="287"/>
      <c r="C60" s="287"/>
      <c r="D60" s="287"/>
      <c r="E60" s="287"/>
    </row>
  </sheetData>
  <sheetProtection/>
  <mergeCells count="8">
    <mergeCell ref="F2:O2"/>
    <mergeCell ref="A1:E1"/>
    <mergeCell ref="A2:E2"/>
    <mergeCell ref="A58:E59"/>
    <mergeCell ref="A60:E60"/>
    <mergeCell ref="C48:E48"/>
    <mergeCell ref="C49:E49"/>
    <mergeCell ref="C51:E5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5.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5.625" style="0" customWidth="1"/>
    <col min="17" max="17" width="7.25390625" style="0" customWidth="1"/>
    <col min="18" max="19" width="6.75390625" style="0" customWidth="1"/>
    <col min="20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4" ht="19.5" customHeight="1">
      <c r="A3" s="331" t="s">
        <v>129</v>
      </c>
      <c r="B3" s="331"/>
      <c r="C3" s="23"/>
      <c r="D3" s="5"/>
      <c r="E3" s="5"/>
      <c r="F3" s="5"/>
      <c r="G3" s="5"/>
      <c r="H3" s="5"/>
      <c r="I3" s="5"/>
      <c r="J3" s="5"/>
      <c r="K3" s="5"/>
      <c r="L3" s="135"/>
      <c r="M3" s="5"/>
      <c r="N3" s="5"/>
      <c r="O3" s="5"/>
      <c r="P3" s="45"/>
      <c r="Q3" s="43"/>
      <c r="R3" s="44"/>
      <c r="S3" s="5"/>
      <c r="T3" s="5"/>
      <c r="U3" s="5"/>
      <c r="V3" s="5"/>
      <c r="W3" s="5"/>
      <c r="X3" s="5"/>
    </row>
    <row r="4" spans="1:24" ht="19.5" customHeight="1">
      <c r="A4" s="331"/>
      <c r="B4" s="331"/>
      <c r="C4" s="2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7"/>
      <c r="Q4" s="67"/>
      <c r="R4" s="45"/>
      <c r="S4" s="5"/>
      <c r="T4" s="5"/>
      <c r="U4" s="5"/>
      <c r="V4" s="5"/>
      <c r="W4" s="5"/>
      <c r="X4" s="5"/>
    </row>
    <row r="5" spans="28:29" ht="12" customHeight="1" thickBot="1">
      <c r="AB5" s="6"/>
      <c r="AC5" s="6"/>
    </row>
    <row r="6" spans="1:31" s="137" customFormat="1" ht="15" customHeight="1" thickBot="1">
      <c r="A6" s="334" t="s">
        <v>24</v>
      </c>
      <c r="B6" s="329" t="s">
        <v>25</v>
      </c>
      <c r="C6" s="329" t="s">
        <v>9</v>
      </c>
      <c r="D6" s="329" t="s">
        <v>26</v>
      </c>
      <c r="E6" s="329" t="s">
        <v>27</v>
      </c>
      <c r="F6" s="329" t="s">
        <v>28</v>
      </c>
      <c r="G6" s="37" t="s">
        <v>238</v>
      </c>
      <c r="H6" s="37" t="s">
        <v>130</v>
      </c>
      <c r="I6" s="38" t="s">
        <v>131</v>
      </c>
      <c r="J6" s="123" t="s">
        <v>132</v>
      </c>
      <c r="K6" s="123" t="s">
        <v>147</v>
      </c>
      <c r="L6" s="370" t="s">
        <v>237</v>
      </c>
      <c r="M6" s="371"/>
      <c r="N6" s="371"/>
      <c r="O6" s="372"/>
      <c r="P6" s="314" t="s">
        <v>148</v>
      </c>
      <c r="Q6" s="373" t="s">
        <v>133</v>
      </c>
      <c r="R6" s="373"/>
      <c r="S6" s="374"/>
      <c r="T6" s="368" t="s">
        <v>234</v>
      </c>
      <c r="U6" s="369"/>
      <c r="V6" s="369"/>
      <c r="W6" s="369"/>
      <c r="X6" s="369"/>
      <c r="Y6" s="369"/>
      <c r="Z6" s="314" t="s">
        <v>235</v>
      </c>
      <c r="AA6" s="308" t="s">
        <v>34</v>
      </c>
      <c r="AB6" s="136"/>
      <c r="AC6" s="375" t="s">
        <v>182</v>
      </c>
      <c r="AE6" s="138"/>
    </row>
    <row r="7" spans="1:31" s="137" customFormat="1" ht="15" customHeight="1" thickBot="1">
      <c r="A7" s="334"/>
      <c r="B7" s="329"/>
      <c r="C7" s="329"/>
      <c r="D7" s="329"/>
      <c r="E7" s="329"/>
      <c r="F7" s="329"/>
      <c r="G7" s="39" t="s">
        <v>134</v>
      </c>
      <c r="H7" s="39" t="s">
        <v>149</v>
      </c>
      <c r="I7" s="39" t="s">
        <v>135</v>
      </c>
      <c r="J7" s="131" t="s">
        <v>236</v>
      </c>
      <c r="K7" s="130">
        <f>(AVERAGE(G8:G16)*POWER(AVERAGE(H8:H16),1/2))/POWER(AVERAGE(I8:I16),1/3)</f>
        <v>346.96016602132653</v>
      </c>
      <c r="L7" s="139" t="s">
        <v>35</v>
      </c>
      <c r="M7" s="139" t="s">
        <v>36</v>
      </c>
      <c r="N7" s="139" t="s">
        <v>37</v>
      </c>
      <c r="O7" s="40" t="s">
        <v>33</v>
      </c>
      <c r="P7" s="314"/>
      <c r="Q7" s="40" t="s">
        <v>136</v>
      </c>
      <c r="R7" s="40" t="s">
        <v>137</v>
      </c>
      <c r="S7" s="41" t="s">
        <v>138</v>
      </c>
      <c r="T7" s="140" t="s">
        <v>228</v>
      </c>
      <c r="U7" s="141" t="s">
        <v>229</v>
      </c>
      <c r="V7" s="139" t="s">
        <v>230</v>
      </c>
      <c r="W7" s="139" t="s">
        <v>233</v>
      </c>
      <c r="X7" s="139" t="s">
        <v>231</v>
      </c>
      <c r="Y7" s="139" t="s">
        <v>232</v>
      </c>
      <c r="Z7" s="314"/>
      <c r="AA7" s="308"/>
      <c r="AB7" s="136"/>
      <c r="AC7" s="375"/>
      <c r="AE7" s="138"/>
    </row>
    <row r="8" spans="1:31" ht="15" customHeight="1">
      <c r="A8" s="69">
        <v>1</v>
      </c>
      <c r="B8" s="144" t="s">
        <v>284</v>
      </c>
      <c r="C8" s="144" t="s">
        <v>285</v>
      </c>
      <c r="D8" s="144" t="s">
        <v>286</v>
      </c>
      <c r="E8" s="144" t="s">
        <v>222</v>
      </c>
      <c r="F8" s="184">
        <v>0.05069444444444445</v>
      </c>
      <c r="G8" s="144">
        <v>932</v>
      </c>
      <c r="H8" s="185">
        <v>0.688</v>
      </c>
      <c r="I8" s="186">
        <v>9.17</v>
      </c>
      <c r="J8" s="118">
        <f aca="true" t="shared" si="0" ref="J8:J17">G8*SQRT(H8)/($K$7*POWER(I8,1/3))</f>
        <v>1.06448791659968</v>
      </c>
      <c r="K8" s="132">
        <f aca="true" t="shared" si="1" ref="K8:K17">ROUND(IF(J8&gt;1,J8/J8^(2*LOG10(J8)),J8*J8^(2*LOG10(J8))),5)</f>
        <v>1.06088</v>
      </c>
      <c r="L8" s="103">
        <v>98</v>
      </c>
      <c r="M8" s="103">
        <v>95</v>
      </c>
      <c r="N8" s="103">
        <v>98</v>
      </c>
      <c r="O8" s="104">
        <f aca="true" t="shared" si="2" ref="O8:O17">AVERAGE(L8:N8)</f>
        <v>97</v>
      </c>
      <c r="P8" s="118">
        <f aca="true" t="shared" si="3" ref="P8:P17">K8-(O8/200)</f>
        <v>0.5758800000000001</v>
      </c>
      <c r="Q8" s="105">
        <v>765</v>
      </c>
      <c r="R8" s="105">
        <v>1348</v>
      </c>
      <c r="S8" s="105">
        <v>1788</v>
      </c>
      <c r="T8" s="238">
        <f aca="true" t="shared" si="4" ref="T8:T17">P8*Q8</f>
        <v>440.54820000000007</v>
      </c>
      <c r="U8" s="124">
        <f aca="true" t="shared" si="5" ref="U8:U17">ROUND((MIN($T$8:$T$16)/T8)*50,3)</f>
        <v>50</v>
      </c>
      <c r="V8" s="106">
        <f aca="true" t="shared" si="6" ref="V8:V17">P8*R8</f>
        <v>776.2862400000001</v>
      </c>
      <c r="W8" s="124">
        <f aca="true" t="shared" si="7" ref="W8:W17">ROUND((MIN($V$8:$V$16)/V8)*50,3)</f>
        <v>50</v>
      </c>
      <c r="X8" s="106">
        <f aca="true" t="shared" si="8" ref="X8:X17">P8*S8</f>
        <v>1029.67344</v>
      </c>
      <c r="Y8" s="124">
        <f aca="true" t="shared" si="9" ref="Y8:Y17">ROUND((MIN($X$8:$X$16)/X8)*50,3)</f>
        <v>50</v>
      </c>
      <c r="Z8" s="127">
        <f aca="true" t="shared" si="10" ref="Z8:Z17">ROUND(O8+U8+W8+Y8-(MIN(U8,W8,Y8)),3)</f>
        <v>197</v>
      </c>
      <c r="AA8" s="107">
        <f>VLOOKUP($A$8:$A$87,'Body do MiČR'!$B$3:$D$102,2,FALSE)</f>
        <v>100</v>
      </c>
      <c r="AB8" s="6"/>
      <c r="AC8" s="63">
        <f>MIN(U8,W8,Y8)</f>
        <v>50</v>
      </c>
      <c r="AD8" s="62"/>
      <c r="AE8" s="66"/>
    </row>
    <row r="9" spans="1:31" ht="15" customHeight="1">
      <c r="A9" s="64">
        <v>2</v>
      </c>
      <c r="B9" s="145" t="s">
        <v>279</v>
      </c>
      <c r="C9" s="145" t="s">
        <v>280</v>
      </c>
      <c r="D9" s="145" t="s">
        <v>281</v>
      </c>
      <c r="E9" s="145" t="s">
        <v>280</v>
      </c>
      <c r="F9" s="146">
        <v>0.04861111111111111</v>
      </c>
      <c r="G9" s="145">
        <v>958</v>
      </c>
      <c r="H9" s="153">
        <v>0.521</v>
      </c>
      <c r="I9" s="154">
        <v>11.3</v>
      </c>
      <c r="J9" s="119">
        <f t="shared" si="0"/>
        <v>0.8881342243077941</v>
      </c>
      <c r="K9" s="133">
        <f t="shared" si="1"/>
        <v>0.89906</v>
      </c>
      <c r="L9" s="108">
        <v>90</v>
      </c>
      <c r="M9" s="108">
        <v>86</v>
      </c>
      <c r="N9" s="108">
        <v>90</v>
      </c>
      <c r="O9" s="109">
        <f t="shared" si="2"/>
        <v>88.66666666666667</v>
      </c>
      <c r="P9" s="119">
        <f t="shared" si="3"/>
        <v>0.4557266666666666</v>
      </c>
      <c r="Q9" s="110">
        <v>1508</v>
      </c>
      <c r="R9" s="110">
        <v>1894</v>
      </c>
      <c r="S9" s="110">
        <v>2580</v>
      </c>
      <c r="T9" s="239">
        <f t="shared" si="4"/>
        <v>687.2358133333332</v>
      </c>
      <c r="U9" s="125">
        <f t="shared" si="5"/>
        <v>32.052</v>
      </c>
      <c r="V9" s="111">
        <f t="shared" si="6"/>
        <v>863.1463066666665</v>
      </c>
      <c r="W9" s="125">
        <f t="shared" si="7"/>
        <v>44.968</v>
      </c>
      <c r="X9" s="111">
        <f t="shared" si="8"/>
        <v>1175.7748</v>
      </c>
      <c r="Y9" s="125">
        <f t="shared" si="9"/>
        <v>43.787</v>
      </c>
      <c r="Z9" s="128">
        <f t="shared" si="10"/>
        <v>177.422</v>
      </c>
      <c r="AA9" s="112">
        <f>VLOOKUP($A$8:$A$87,'Body do MiČR'!$B$3:$D$102,2,FALSE)</f>
        <v>80</v>
      </c>
      <c r="AB9" s="6"/>
      <c r="AC9" s="63">
        <f aca="true" t="shared" si="11" ref="AC9:AC16">MIN(U9,W9,Y9)</f>
        <v>32.052</v>
      </c>
      <c r="AE9" s="66"/>
    </row>
    <row r="10" spans="1:31" ht="15" customHeight="1">
      <c r="A10" s="64">
        <v>3</v>
      </c>
      <c r="B10" s="145" t="s">
        <v>275</v>
      </c>
      <c r="C10" s="145" t="s">
        <v>271</v>
      </c>
      <c r="D10" s="145" t="s">
        <v>387</v>
      </c>
      <c r="E10" s="145" t="s">
        <v>171</v>
      </c>
      <c r="F10" s="147">
        <v>0.05902777777777778</v>
      </c>
      <c r="G10" s="145">
        <v>1032</v>
      </c>
      <c r="H10" s="155">
        <v>0.994</v>
      </c>
      <c r="I10" s="156">
        <v>13.38</v>
      </c>
      <c r="J10" s="119">
        <f t="shared" si="0"/>
        <v>1.2491307552514788</v>
      </c>
      <c r="K10" s="133">
        <f t="shared" si="1"/>
        <v>1.19658</v>
      </c>
      <c r="L10" s="108">
        <v>99</v>
      </c>
      <c r="M10" s="108">
        <v>94</v>
      </c>
      <c r="N10" s="108">
        <v>96</v>
      </c>
      <c r="O10" s="109">
        <f t="shared" si="2"/>
        <v>96.33333333333333</v>
      </c>
      <c r="P10" s="119">
        <f t="shared" si="3"/>
        <v>0.7149133333333333</v>
      </c>
      <c r="Q10" s="110">
        <v>995</v>
      </c>
      <c r="R10" s="110">
        <v>1295</v>
      </c>
      <c r="S10" s="110">
        <v>2264</v>
      </c>
      <c r="T10" s="239">
        <f t="shared" si="4"/>
        <v>711.3387666666666</v>
      </c>
      <c r="U10" s="125">
        <f t="shared" si="5"/>
        <v>30.966</v>
      </c>
      <c r="V10" s="111">
        <f t="shared" si="6"/>
        <v>925.8127666666666</v>
      </c>
      <c r="W10" s="125">
        <f t="shared" si="7"/>
        <v>41.925</v>
      </c>
      <c r="X10" s="111">
        <f t="shared" si="8"/>
        <v>1618.5637866666666</v>
      </c>
      <c r="Y10" s="125">
        <f t="shared" si="9"/>
        <v>31.808</v>
      </c>
      <c r="Z10" s="128">
        <f t="shared" si="10"/>
        <v>170.066</v>
      </c>
      <c r="AA10" s="112">
        <f>VLOOKUP($A$8:$A$87,'Body do MiČR'!$B$3:$D$102,2,FALSE)</f>
        <v>60</v>
      </c>
      <c r="AB10" s="6"/>
      <c r="AC10" s="63">
        <f t="shared" si="11"/>
        <v>30.966</v>
      </c>
      <c r="AE10" s="66"/>
    </row>
    <row r="11" spans="1:31" ht="15" customHeight="1" thickBot="1">
      <c r="A11" s="64">
        <v>4</v>
      </c>
      <c r="B11" s="145" t="s">
        <v>263</v>
      </c>
      <c r="C11" s="145" t="s">
        <v>264</v>
      </c>
      <c r="D11" s="145" t="s">
        <v>387</v>
      </c>
      <c r="E11" s="145" t="s">
        <v>142</v>
      </c>
      <c r="F11" s="147">
        <v>0.05555555555555555</v>
      </c>
      <c r="G11" s="145">
        <v>1100</v>
      </c>
      <c r="H11" s="155">
        <v>0.827</v>
      </c>
      <c r="I11" s="156">
        <v>16.63</v>
      </c>
      <c r="J11" s="119">
        <f t="shared" si="0"/>
        <v>1.1295403247544977</v>
      </c>
      <c r="K11" s="133">
        <f t="shared" si="1"/>
        <v>1.11508</v>
      </c>
      <c r="L11" s="108">
        <v>77</v>
      </c>
      <c r="M11" s="108">
        <v>76</v>
      </c>
      <c r="N11" s="108">
        <v>80</v>
      </c>
      <c r="O11" s="109">
        <f t="shared" si="2"/>
        <v>77.66666666666667</v>
      </c>
      <c r="P11" s="119">
        <f t="shared" si="3"/>
        <v>0.7267466666666667</v>
      </c>
      <c r="Q11" s="110">
        <v>2667</v>
      </c>
      <c r="R11" s="110">
        <v>1570</v>
      </c>
      <c r="S11" s="110">
        <v>2261</v>
      </c>
      <c r="T11" s="239">
        <f t="shared" si="4"/>
        <v>1938.23336</v>
      </c>
      <c r="U11" s="125">
        <f t="shared" si="5"/>
        <v>11.365</v>
      </c>
      <c r="V11" s="111">
        <f t="shared" si="6"/>
        <v>1140.9922666666666</v>
      </c>
      <c r="W11" s="125">
        <f t="shared" si="7"/>
        <v>34.018</v>
      </c>
      <c r="X11" s="111">
        <f t="shared" si="8"/>
        <v>1643.1742133333332</v>
      </c>
      <c r="Y11" s="125">
        <f t="shared" si="9"/>
        <v>31.332</v>
      </c>
      <c r="Z11" s="128">
        <f t="shared" si="10"/>
        <v>143.017</v>
      </c>
      <c r="AA11" s="112">
        <f>VLOOKUP($A$8:$A$87,'Body do MiČR'!$B$3:$D$102,2,FALSE)</f>
        <v>50</v>
      </c>
      <c r="AB11" s="6"/>
      <c r="AC11" s="63">
        <f t="shared" si="11"/>
        <v>11.365</v>
      </c>
      <c r="AE11" s="66"/>
    </row>
    <row r="12" spans="1:31" ht="15" customHeight="1">
      <c r="A12" s="64">
        <v>5</v>
      </c>
      <c r="B12" s="145" t="s">
        <v>282</v>
      </c>
      <c r="C12" s="145" t="s">
        <v>283</v>
      </c>
      <c r="D12" s="144" t="s">
        <v>250</v>
      </c>
      <c r="E12" s="145" t="s">
        <v>142</v>
      </c>
      <c r="F12" s="146">
        <v>0.05555555555555555</v>
      </c>
      <c r="G12" s="145">
        <v>1100</v>
      </c>
      <c r="H12" s="153">
        <v>0.827</v>
      </c>
      <c r="I12" s="154">
        <v>16.6</v>
      </c>
      <c r="J12" s="119">
        <f t="shared" si="0"/>
        <v>1.1302203612371076</v>
      </c>
      <c r="K12" s="133">
        <f t="shared" si="1"/>
        <v>1.11561</v>
      </c>
      <c r="L12" s="108">
        <v>75</v>
      </c>
      <c r="M12" s="108">
        <v>79</v>
      </c>
      <c r="N12" s="108">
        <v>75</v>
      </c>
      <c r="O12" s="109">
        <f t="shared" si="2"/>
        <v>76.33333333333333</v>
      </c>
      <c r="P12" s="119">
        <f t="shared" si="3"/>
        <v>0.7339433333333334</v>
      </c>
      <c r="Q12" s="110">
        <v>2667</v>
      </c>
      <c r="R12" s="110">
        <v>1668</v>
      </c>
      <c r="S12" s="110">
        <v>2310</v>
      </c>
      <c r="T12" s="239">
        <f t="shared" si="4"/>
        <v>1957.4268700000002</v>
      </c>
      <c r="U12" s="125">
        <f t="shared" si="5"/>
        <v>11.253</v>
      </c>
      <c r="V12" s="111">
        <f t="shared" si="6"/>
        <v>1224.21748</v>
      </c>
      <c r="W12" s="125">
        <f t="shared" si="7"/>
        <v>31.705</v>
      </c>
      <c r="X12" s="111">
        <f t="shared" si="8"/>
        <v>1695.4091</v>
      </c>
      <c r="Y12" s="125">
        <f t="shared" si="9"/>
        <v>30.367</v>
      </c>
      <c r="Z12" s="128">
        <f t="shared" si="10"/>
        <v>138.405</v>
      </c>
      <c r="AA12" s="112">
        <f>VLOOKUP($A$8:$A$87,'Body do MiČR'!$B$3:$D$102,2,FALSE)</f>
        <v>45</v>
      </c>
      <c r="AB12" s="6"/>
      <c r="AC12" s="63">
        <f>MIN(U12,W12,Y12)</f>
        <v>11.253</v>
      </c>
      <c r="AE12" s="66"/>
    </row>
    <row r="13" spans="1:31" ht="15" customHeight="1">
      <c r="A13" s="64">
        <v>6</v>
      </c>
      <c r="B13" s="145" t="s">
        <v>270</v>
      </c>
      <c r="C13" s="145" t="s">
        <v>271</v>
      </c>
      <c r="D13" s="145" t="s">
        <v>73</v>
      </c>
      <c r="E13" s="145" t="s">
        <v>225</v>
      </c>
      <c r="F13" s="146">
        <v>0.052083333333333336</v>
      </c>
      <c r="G13" s="145">
        <v>670</v>
      </c>
      <c r="H13" s="153">
        <v>0.176</v>
      </c>
      <c r="I13" s="154">
        <v>1.75</v>
      </c>
      <c r="J13" s="119">
        <f t="shared" si="0"/>
        <v>0.6722624234547394</v>
      </c>
      <c r="K13" s="133">
        <f t="shared" si="1"/>
        <v>0.77095</v>
      </c>
      <c r="L13" s="108">
        <v>59</v>
      </c>
      <c r="M13" s="108">
        <v>64</v>
      </c>
      <c r="N13" s="108">
        <v>62</v>
      </c>
      <c r="O13" s="109">
        <f t="shared" si="2"/>
        <v>61.666666666666664</v>
      </c>
      <c r="P13" s="119">
        <f t="shared" si="3"/>
        <v>0.4626166666666667</v>
      </c>
      <c r="Q13" s="110">
        <v>2192</v>
      </c>
      <c r="R13" s="110">
        <v>1983</v>
      </c>
      <c r="S13" s="110">
        <v>3550</v>
      </c>
      <c r="T13" s="239">
        <f t="shared" si="4"/>
        <v>1014.0557333333334</v>
      </c>
      <c r="U13" s="125">
        <f t="shared" si="5"/>
        <v>21.722</v>
      </c>
      <c r="V13" s="111">
        <f t="shared" si="6"/>
        <v>917.3688500000001</v>
      </c>
      <c r="W13" s="125">
        <f t="shared" si="7"/>
        <v>42.31</v>
      </c>
      <c r="X13" s="111">
        <f t="shared" si="8"/>
        <v>1642.2891666666667</v>
      </c>
      <c r="Y13" s="125">
        <f t="shared" si="9"/>
        <v>31.349</v>
      </c>
      <c r="Z13" s="128">
        <f t="shared" si="10"/>
        <v>135.326</v>
      </c>
      <c r="AA13" s="112">
        <f>VLOOKUP($A$8:$A$87,'Body do MiČR'!$B$3:$D$102,2,FALSE)</f>
        <v>40</v>
      </c>
      <c r="AB13" s="6"/>
      <c r="AC13" s="63">
        <f t="shared" si="11"/>
        <v>21.722</v>
      </c>
      <c r="AE13" s="66"/>
    </row>
    <row r="14" spans="1:31" ht="15" customHeight="1">
      <c r="A14" s="64">
        <v>7</v>
      </c>
      <c r="B14" s="145" t="s">
        <v>266</v>
      </c>
      <c r="C14" s="145" t="s">
        <v>267</v>
      </c>
      <c r="D14" s="145" t="s">
        <v>268</v>
      </c>
      <c r="E14" s="145" t="s">
        <v>269</v>
      </c>
      <c r="F14" s="146">
        <v>0.049999999999999996</v>
      </c>
      <c r="G14" s="145">
        <v>1050</v>
      </c>
      <c r="H14" s="153">
        <v>0.525</v>
      </c>
      <c r="I14" s="154">
        <v>8.5</v>
      </c>
      <c r="J14" s="119">
        <f t="shared" si="0"/>
        <v>1.0744421203865095</v>
      </c>
      <c r="K14" s="133">
        <f t="shared" si="1"/>
        <v>1.06964</v>
      </c>
      <c r="L14" s="108">
        <v>80</v>
      </c>
      <c r="M14" s="108">
        <v>78</v>
      </c>
      <c r="N14" s="108">
        <v>80</v>
      </c>
      <c r="O14" s="109">
        <f t="shared" si="2"/>
        <v>79.33333333333333</v>
      </c>
      <c r="P14" s="119">
        <f t="shared" si="3"/>
        <v>0.6729733333333332</v>
      </c>
      <c r="Q14" s="110">
        <v>5334</v>
      </c>
      <c r="R14" s="110">
        <v>1840</v>
      </c>
      <c r="S14" s="110">
        <v>3343</v>
      </c>
      <c r="T14" s="239">
        <f t="shared" si="4"/>
        <v>3589.639759999999</v>
      </c>
      <c r="U14" s="125">
        <f t="shared" si="5"/>
        <v>6.136</v>
      </c>
      <c r="V14" s="111">
        <f t="shared" si="6"/>
        <v>1238.270933333333</v>
      </c>
      <c r="W14" s="125">
        <f t="shared" si="7"/>
        <v>31.346</v>
      </c>
      <c r="X14" s="111">
        <f t="shared" si="8"/>
        <v>2249.749853333333</v>
      </c>
      <c r="Y14" s="125">
        <f t="shared" si="9"/>
        <v>22.884</v>
      </c>
      <c r="Z14" s="128">
        <f t="shared" si="10"/>
        <v>133.563</v>
      </c>
      <c r="AA14" s="112">
        <f>VLOOKUP($A$8:$A$87,'Body do MiČR'!$B$3:$D$102,2,FALSE)</f>
        <v>36</v>
      </c>
      <c r="AB14" s="6"/>
      <c r="AC14" s="63">
        <f t="shared" si="11"/>
        <v>6.136</v>
      </c>
      <c r="AE14" s="66"/>
    </row>
    <row r="15" spans="1:31" ht="15" customHeight="1">
      <c r="A15" s="64">
        <v>8</v>
      </c>
      <c r="B15" s="145" t="s">
        <v>276</v>
      </c>
      <c r="C15" s="145" t="s">
        <v>277</v>
      </c>
      <c r="D15" s="145" t="s">
        <v>73</v>
      </c>
      <c r="E15" s="145" t="s">
        <v>278</v>
      </c>
      <c r="F15" s="148">
        <v>0.0009548611111111111</v>
      </c>
      <c r="G15" s="145">
        <v>850</v>
      </c>
      <c r="H15" s="153">
        <v>0.35</v>
      </c>
      <c r="I15" s="154">
        <v>3.25</v>
      </c>
      <c r="J15" s="119">
        <f t="shared" si="0"/>
        <v>0.9784655599215333</v>
      </c>
      <c r="K15" s="133">
        <f t="shared" si="1"/>
        <v>0.97887</v>
      </c>
      <c r="L15" s="108">
        <v>69</v>
      </c>
      <c r="M15" s="108">
        <v>68</v>
      </c>
      <c r="N15" s="108">
        <v>70</v>
      </c>
      <c r="O15" s="109">
        <f t="shared" si="2"/>
        <v>69</v>
      </c>
      <c r="P15" s="119">
        <f t="shared" si="3"/>
        <v>0.63387</v>
      </c>
      <c r="Q15" s="110">
        <v>5334</v>
      </c>
      <c r="R15" s="110">
        <v>2872</v>
      </c>
      <c r="S15" s="110">
        <v>3472</v>
      </c>
      <c r="T15" s="239">
        <f t="shared" si="4"/>
        <v>3381.0625800000003</v>
      </c>
      <c r="U15" s="125">
        <f t="shared" si="5"/>
        <v>6.515</v>
      </c>
      <c r="V15" s="111">
        <f t="shared" si="6"/>
        <v>1820.4746400000001</v>
      </c>
      <c r="W15" s="125">
        <f t="shared" si="7"/>
        <v>21.321</v>
      </c>
      <c r="X15" s="111">
        <f t="shared" si="8"/>
        <v>2200.79664</v>
      </c>
      <c r="Y15" s="125">
        <f t="shared" si="9"/>
        <v>23.393</v>
      </c>
      <c r="Z15" s="128">
        <f t="shared" si="10"/>
        <v>113.714</v>
      </c>
      <c r="AA15" s="112">
        <f>VLOOKUP($A$8:$A$87,'Body do MiČR'!$B$3:$D$102,2,FALSE)</f>
        <v>32</v>
      </c>
      <c r="AB15" s="6"/>
      <c r="AC15" s="63">
        <f t="shared" si="11"/>
        <v>6.515</v>
      </c>
      <c r="AE15" s="66"/>
    </row>
    <row r="16" spans="1:31" ht="15" customHeight="1" thickBot="1">
      <c r="A16" s="64">
        <v>9</v>
      </c>
      <c r="B16" s="145" t="s">
        <v>272</v>
      </c>
      <c r="C16" s="145" t="s">
        <v>273</v>
      </c>
      <c r="D16" s="145" t="s">
        <v>268</v>
      </c>
      <c r="E16" s="145" t="s">
        <v>274</v>
      </c>
      <c r="F16" s="147">
        <v>0.05694444444444444</v>
      </c>
      <c r="G16" s="145">
        <v>850</v>
      </c>
      <c r="H16" s="155">
        <v>0.427</v>
      </c>
      <c r="I16" s="156">
        <v>3.5</v>
      </c>
      <c r="J16" s="119">
        <f t="shared" si="0"/>
        <v>1.0543801749849493</v>
      </c>
      <c r="K16" s="133">
        <f t="shared" si="1"/>
        <v>1.05182</v>
      </c>
      <c r="L16" s="108">
        <v>59</v>
      </c>
      <c r="M16" s="108">
        <v>58</v>
      </c>
      <c r="N16" s="108">
        <v>65</v>
      </c>
      <c r="O16" s="109">
        <f t="shared" si="2"/>
        <v>60.666666666666664</v>
      </c>
      <c r="P16" s="119">
        <f t="shared" si="3"/>
        <v>0.7484866666666666</v>
      </c>
      <c r="Q16" s="110">
        <v>5334</v>
      </c>
      <c r="R16" s="110">
        <v>2289</v>
      </c>
      <c r="S16" s="110">
        <v>4385</v>
      </c>
      <c r="T16" s="239">
        <f t="shared" si="4"/>
        <v>3992.4278799999997</v>
      </c>
      <c r="U16" s="125">
        <f t="shared" si="5"/>
        <v>5.517</v>
      </c>
      <c r="V16" s="111">
        <f t="shared" si="6"/>
        <v>1713.2859799999999</v>
      </c>
      <c r="W16" s="125">
        <f t="shared" si="7"/>
        <v>22.655</v>
      </c>
      <c r="X16" s="111">
        <f t="shared" si="8"/>
        <v>3282.1140333333333</v>
      </c>
      <c r="Y16" s="125">
        <f t="shared" si="9"/>
        <v>15.686</v>
      </c>
      <c r="Z16" s="128">
        <f t="shared" si="10"/>
        <v>99.008</v>
      </c>
      <c r="AA16" s="112">
        <f>VLOOKUP($A$8:$A$87,'Body do MiČR'!$B$3:$D$102,2,FALSE)</f>
        <v>29</v>
      </c>
      <c r="AB16" s="6"/>
      <c r="AC16" s="63">
        <f t="shared" si="11"/>
        <v>5.517</v>
      </c>
      <c r="AE16" s="66"/>
    </row>
    <row r="17" spans="1:31" ht="15" customHeight="1" thickBot="1">
      <c r="A17" s="71">
        <v>10</v>
      </c>
      <c r="B17" s="149" t="s">
        <v>287</v>
      </c>
      <c r="C17" s="149" t="s">
        <v>288</v>
      </c>
      <c r="D17" s="144" t="s">
        <v>387</v>
      </c>
      <c r="E17" s="149" t="s">
        <v>289</v>
      </c>
      <c r="F17" s="249"/>
      <c r="G17" s="149">
        <v>920</v>
      </c>
      <c r="H17" s="157">
        <v>0.256</v>
      </c>
      <c r="I17" s="158">
        <v>4.2</v>
      </c>
      <c r="J17" s="120">
        <f t="shared" si="0"/>
        <v>0.8315309711923653</v>
      </c>
      <c r="K17" s="134">
        <f t="shared" si="1"/>
        <v>0.85648</v>
      </c>
      <c r="L17" s="113">
        <v>65</v>
      </c>
      <c r="M17" s="113">
        <v>69</v>
      </c>
      <c r="N17" s="113">
        <v>67</v>
      </c>
      <c r="O17" s="114">
        <f t="shared" si="2"/>
        <v>67</v>
      </c>
      <c r="P17" s="120">
        <f t="shared" si="3"/>
        <v>0.5214799999999999</v>
      </c>
      <c r="Q17" s="115">
        <v>999999</v>
      </c>
      <c r="R17" s="115">
        <v>999999</v>
      </c>
      <c r="S17" s="115">
        <v>999999</v>
      </c>
      <c r="T17" s="240">
        <f t="shared" si="4"/>
        <v>521479.47851999995</v>
      </c>
      <c r="U17" s="126">
        <f t="shared" si="5"/>
        <v>0.042</v>
      </c>
      <c r="V17" s="116">
        <f t="shared" si="6"/>
        <v>521479.47851999995</v>
      </c>
      <c r="W17" s="126">
        <f t="shared" si="7"/>
        <v>0.074</v>
      </c>
      <c r="X17" s="116">
        <f t="shared" si="8"/>
        <v>521479.47851999995</v>
      </c>
      <c r="Y17" s="126">
        <f t="shared" si="9"/>
        <v>0.099</v>
      </c>
      <c r="Z17" s="129">
        <f t="shared" si="10"/>
        <v>67.173</v>
      </c>
      <c r="AA17" s="117">
        <f>VLOOKUP($A$8:$A$87,'Body do MiČR'!$B$3:$D$102,2,FALSE)</f>
        <v>26</v>
      </c>
      <c r="AB17" s="6"/>
      <c r="AC17" s="237"/>
      <c r="AE17" s="66"/>
    </row>
    <row r="18" ht="15" customHeight="1" thickBot="1">
      <c r="AE18" s="66"/>
    </row>
    <row r="19" spans="2:31" ht="15" customHeight="1">
      <c r="B19" s="8" t="s">
        <v>29</v>
      </c>
      <c r="C19" s="310" t="s">
        <v>25</v>
      </c>
      <c r="D19" s="310"/>
      <c r="E19" s="9" t="s">
        <v>9</v>
      </c>
      <c r="F19" s="311" t="s">
        <v>38</v>
      </c>
      <c r="G19" s="311"/>
      <c r="H19" s="311"/>
      <c r="I19" s="312" t="s">
        <v>39</v>
      </c>
      <c r="J19" s="312"/>
      <c r="K19" s="312"/>
      <c r="L19" s="312"/>
      <c r="M19" s="313" t="s">
        <v>25</v>
      </c>
      <c r="N19" s="313"/>
      <c r="O19" s="313"/>
      <c r="P19" s="313"/>
      <c r="Q19" s="310" t="s">
        <v>9</v>
      </c>
      <c r="R19" s="310"/>
      <c r="S19" s="310"/>
      <c r="T19" s="311" t="s">
        <v>38</v>
      </c>
      <c r="U19" s="311"/>
      <c r="V19" s="311"/>
      <c r="W19" s="311"/>
      <c r="X19" s="18"/>
      <c r="Y19" s="18"/>
      <c r="Z19" s="18"/>
      <c r="AA19" s="18"/>
      <c r="AE19" s="66"/>
    </row>
    <row r="20" spans="2:31" ht="15" customHeight="1">
      <c r="B20" s="12" t="s">
        <v>204</v>
      </c>
      <c r="C20" s="296" t="s">
        <v>174</v>
      </c>
      <c r="D20" s="296"/>
      <c r="E20" s="143" t="s">
        <v>431</v>
      </c>
      <c r="F20" s="366"/>
      <c r="G20" s="366"/>
      <c r="H20" s="366"/>
      <c r="I20" s="307" t="s">
        <v>40</v>
      </c>
      <c r="J20" s="307"/>
      <c r="K20" s="307"/>
      <c r="L20" s="307"/>
      <c r="M20" s="322" t="s">
        <v>335</v>
      </c>
      <c r="N20" s="322"/>
      <c r="O20" s="322"/>
      <c r="P20" s="322"/>
      <c r="Q20" s="296" t="s">
        <v>426</v>
      </c>
      <c r="R20" s="296"/>
      <c r="S20" s="296"/>
      <c r="T20" s="365"/>
      <c r="U20" s="365"/>
      <c r="V20" s="365"/>
      <c r="W20" s="365"/>
      <c r="X20" s="22"/>
      <c r="Y20" s="22"/>
      <c r="Z20" s="22"/>
      <c r="AA20" s="22"/>
      <c r="AE20" s="66"/>
    </row>
    <row r="21" spans="2:31" ht="15" customHeight="1">
      <c r="B21" s="15">
        <v>2</v>
      </c>
      <c r="C21" s="296" t="s">
        <v>243</v>
      </c>
      <c r="D21" s="296"/>
      <c r="E21" s="13" t="s">
        <v>212</v>
      </c>
      <c r="F21" s="366"/>
      <c r="G21" s="366"/>
      <c r="H21" s="366"/>
      <c r="I21" s="364" t="s">
        <v>41</v>
      </c>
      <c r="J21" s="364"/>
      <c r="K21" s="364"/>
      <c r="L21" s="364"/>
      <c r="M21" s="322" t="s">
        <v>336</v>
      </c>
      <c r="N21" s="322"/>
      <c r="O21" s="322"/>
      <c r="P21" s="322"/>
      <c r="Q21" s="296" t="s">
        <v>406</v>
      </c>
      <c r="R21" s="296"/>
      <c r="S21" s="296"/>
      <c r="T21" s="365"/>
      <c r="U21" s="365"/>
      <c r="V21" s="365"/>
      <c r="W21" s="365"/>
      <c r="X21" s="22"/>
      <c r="Y21" s="22"/>
      <c r="Z21" s="22"/>
      <c r="AA21" s="22"/>
      <c r="AE21" s="66"/>
    </row>
    <row r="22" spans="2:31" ht="15" customHeight="1">
      <c r="B22" s="15">
        <v>3</v>
      </c>
      <c r="C22" s="296" t="s">
        <v>150</v>
      </c>
      <c r="D22" s="296"/>
      <c r="E22" s="143" t="s">
        <v>430</v>
      </c>
      <c r="F22" s="366"/>
      <c r="G22" s="366"/>
      <c r="H22" s="366"/>
      <c r="I22" s="367"/>
      <c r="J22" s="367"/>
      <c r="K22" s="367"/>
      <c r="L22" s="367"/>
      <c r="M22" s="322" t="s">
        <v>337</v>
      </c>
      <c r="N22" s="322"/>
      <c r="O22" s="322"/>
      <c r="P22" s="322"/>
      <c r="Q22" s="296" t="s">
        <v>407</v>
      </c>
      <c r="R22" s="296"/>
      <c r="S22" s="296"/>
      <c r="T22" s="365"/>
      <c r="U22" s="365"/>
      <c r="V22" s="365"/>
      <c r="W22" s="365"/>
      <c r="X22" s="22"/>
      <c r="Y22" s="22"/>
      <c r="Z22" s="22"/>
      <c r="AA22" s="22"/>
      <c r="AE22" s="66"/>
    </row>
    <row r="23" spans="2:31" ht="15" customHeight="1">
      <c r="B23" s="12"/>
      <c r="C23" s="296"/>
      <c r="D23" s="296"/>
      <c r="E23" s="13"/>
      <c r="F23" s="366"/>
      <c r="G23" s="366"/>
      <c r="H23" s="366"/>
      <c r="I23" s="367"/>
      <c r="J23" s="367"/>
      <c r="K23" s="367"/>
      <c r="L23" s="367"/>
      <c r="M23" s="322" t="s">
        <v>390</v>
      </c>
      <c r="N23" s="322"/>
      <c r="O23" s="322"/>
      <c r="P23" s="322"/>
      <c r="Q23" s="296" t="s">
        <v>391</v>
      </c>
      <c r="R23" s="296"/>
      <c r="S23" s="296"/>
      <c r="T23" s="365"/>
      <c r="U23" s="365"/>
      <c r="V23" s="365"/>
      <c r="W23" s="365"/>
      <c r="X23" s="22"/>
      <c r="Y23" s="22"/>
      <c r="Z23" s="22"/>
      <c r="AA23" s="22"/>
      <c r="AE23" s="66"/>
    </row>
    <row r="24" spans="2:31" ht="15" customHeight="1">
      <c r="B24" s="12"/>
      <c r="C24" s="296"/>
      <c r="D24" s="296"/>
      <c r="E24" s="13"/>
      <c r="F24" s="366"/>
      <c r="G24" s="366"/>
      <c r="H24" s="366"/>
      <c r="I24" s="367"/>
      <c r="J24" s="367"/>
      <c r="K24" s="367"/>
      <c r="L24" s="367"/>
      <c r="M24" s="322"/>
      <c r="N24" s="322"/>
      <c r="O24" s="322"/>
      <c r="P24" s="322"/>
      <c r="Q24" s="296"/>
      <c r="R24" s="296"/>
      <c r="S24" s="296"/>
      <c r="T24" s="365"/>
      <c r="U24" s="365"/>
      <c r="V24" s="365"/>
      <c r="W24" s="365"/>
      <c r="X24" s="22"/>
      <c r="Y24" s="22"/>
      <c r="Z24" s="22"/>
      <c r="AA24" s="22"/>
      <c r="AE24" s="66"/>
    </row>
    <row r="25" spans="2:31" ht="15" customHeight="1">
      <c r="B25" s="12"/>
      <c r="C25" s="296"/>
      <c r="D25" s="296"/>
      <c r="E25" s="13"/>
      <c r="F25" s="295"/>
      <c r="G25" s="295"/>
      <c r="H25" s="295"/>
      <c r="I25" s="364" t="s">
        <v>42</v>
      </c>
      <c r="J25" s="364"/>
      <c r="K25" s="364"/>
      <c r="L25" s="364"/>
      <c r="M25" s="302" t="s">
        <v>211</v>
      </c>
      <c r="N25" s="303"/>
      <c r="O25" s="303"/>
      <c r="P25" s="328"/>
      <c r="Q25" s="296" t="s">
        <v>212</v>
      </c>
      <c r="R25" s="296"/>
      <c r="S25" s="296"/>
      <c r="T25" s="365"/>
      <c r="U25" s="365"/>
      <c r="V25" s="365"/>
      <c r="W25" s="365"/>
      <c r="X25" s="22"/>
      <c r="Y25" s="22"/>
      <c r="Z25" s="22"/>
      <c r="AA25" s="22"/>
      <c r="AE25" s="66"/>
    </row>
    <row r="26" spans="2:31" ht="15" customHeight="1" thickBot="1">
      <c r="B26" s="16" t="s">
        <v>43</v>
      </c>
      <c r="C26" s="292" t="s">
        <v>168</v>
      </c>
      <c r="D26" s="292"/>
      <c r="E26" s="17"/>
      <c r="F26" s="290"/>
      <c r="G26" s="290"/>
      <c r="H26" s="290"/>
      <c r="I26" s="363" t="s">
        <v>43</v>
      </c>
      <c r="J26" s="363"/>
      <c r="K26" s="363"/>
      <c r="L26" s="363"/>
      <c r="M26" s="294" t="s">
        <v>168</v>
      </c>
      <c r="N26" s="294"/>
      <c r="O26" s="294"/>
      <c r="P26" s="294"/>
      <c r="Q26" s="292"/>
      <c r="R26" s="292"/>
      <c r="S26" s="292"/>
      <c r="T26" s="362"/>
      <c r="U26" s="362"/>
      <c r="V26" s="362"/>
      <c r="W26" s="362"/>
      <c r="X26" s="22"/>
      <c r="Y26" s="22"/>
      <c r="Z26" s="22"/>
      <c r="AA26" s="22"/>
      <c r="AE26" s="66"/>
    </row>
    <row r="27" ht="15" customHeight="1">
      <c r="AE27" s="66"/>
    </row>
    <row r="28" spans="17:31" ht="12.75">
      <c r="Q28">
        <v>999999</v>
      </c>
      <c r="R28" t="s">
        <v>374</v>
      </c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  <row r="37" ht="12.75">
      <c r="AE37" s="66"/>
    </row>
    <row r="38" ht="12.75">
      <c r="AE38" s="66"/>
    </row>
    <row r="39" ht="12.75">
      <c r="AE39" s="66"/>
    </row>
    <row r="40" ht="12.75">
      <c r="AE40" s="66"/>
    </row>
    <row r="41" ht="12.75">
      <c r="AE41" s="66"/>
    </row>
  </sheetData>
  <sheetProtection/>
  <mergeCells count="64">
    <mergeCell ref="A1:J1"/>
    <mergeCell ref="A2:J2"/>
    <mergeCell ref="AC6:AC7"/>
    <mergeCell ref="A3:B4"/>
    <mergeCell ref="A6:A7"/>
    <mergeCell ref="B6:B7"/>
    <mergeCell ref="C6:C7"/>
    <mergeCell ref="D6:D7"/>
    <mergeCell ref="E6:E7"/>
    <mergeCell ref="F6:F7"/>
    <mergeCell ref="Z6:Z7"/>
    <mergeCell ref="AA6:AA7"/>
    <mergeCell ref="C19:D19"/>
    <mergeCell ref="F19:H19"/>
    <mergeCell ref="I19:L19"/>
    <mergeCell ref="M19:P19"/>
    <mergeCell ref="Q19:S19"/>
    <mergeCell ref="T19:W19"/>
    <mergeCell ref="P6:P7"/>
    <mergeCell ref="Q6:S6"/>
    <mergeCell ref="C20:D20"/>
    <mergeCell ref="F20:H20"/>
    <mergeCell ref="I20:L20"/>
    <mergeCell ref="M20:P20"/>
    <mergeCell ref="T6:Y6"/>
    <mergeCell ref="Q21:S21"/>
    <mergeCell ref="T21:W21"/>
    <mergeCell ref="Q20:S20"/>
    <mergeCell ref="T20:W20"/>
    <mergeCell ref="L6:O6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C23:D23"/>
    <mergeCell ref="F23:H23"/>
    <mergeCell ref="I23:L23"/>
    <mergeCell ref="M23:P23"/>
    <mergeCell ref="Q23:S23"/>
    <mergeCell ref="T23:W23"/>
    <mergeCell ref="Q24:S24"/>
    <mergeCell ref="T24:W24"/>
    <mergeCell ref="M25:P25"/>
    <mergeCell ref="T25:W25"/>
    <mergeCell ref="C24:D24"/>
    <mergeCell ref="F24:H24"/>
    <mergeCell ref="I24:L24"/>
    <mergeCell ref="M24:P24"/>
    <mergeCell ref="Q25:S25"/>
    <mergeCell ref="Q26:S26"/>
    <mergeCell ref="T26:W26"/>
    <mergeCell ref="C25:D25"/>
    <mergeCell ref="F25:H25"/>
    <mergeCell ref="C26:D26"/>
    <mergeCell ref="F26:H26"/>
    <mergeCell ref="I26:L26"/>
    <mergeCell ref="M26:P26"/>
    <mergeCell ref="I25:L25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X12" sqref="X12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5.2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9" width="6.75390625" style="0" customWidth="1"/>
    <col min="20" max="20" width="5.75390625" style="0" customWidth="1"/>
    <col min="21" max="21" width="7.25390625" style="0" customWidth="1"/>
    <col min="22" max="22" width="5.875" style="0" customWidth="1"/>
    <col min="23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4" ht="19.5" customHeight="1">
      <c r="A3" s="331" t="s">
        <v>223</v>
      </c>
      <c r="B3" s="331"/>
      <c r="C3" s="23"/>
      <c r="D3" s="5"/>
      <c r="E3" s="5"/>
      <c r="F3" s="5"/>
      <c r="G3" s="5"/>
      <c r="H3" s="5"/>
      <c r="I3" s="5"/>
      <c r="J3" s="5"/>
      <c r="K3" s="5"/>
      <c r="L3" s="135"/>
      <c r="M3" s="5"/>
      <c r="N3" s="5"/>
      <c r="O3" s="5"/>
      <c r="P3" s="45"/>
      <c r="Q3" s="43"/>
      <c r="R3" s="44"/>
      <c r="S3" s="5"/>
      <c r="T3" s="5"/>
      <c r="U3" s="5"/>
      <c r="V3" s="5"/>
      <c r="W3" s="5"/>
      <c r="X3" s="5"/>
    </row>
    <row r="4" spans="1:24" ht="19.5" customHeight="1">
      <c r="A4" s="331"/>
      <c r="B4" s="331"/>
      <c r="C4" s="2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7"/>
      <c r="Q4" s="67"/>
      <c r="R4" s="45"/>
      <c r="S4" s="5"/>
      <c r="T4" s="5"/>
      <c r="U4" s="5"/>
      <c r="V4" s="5"/>
      <c r="W4" s="5"/>
      <c r="X4" s="5"/>
    </row>
    <row r="5" spans="28:29" ht="12" customHeight="1" thickBot="1">
      <c r="AB5" s="6"/>
      <c r="AC5" s="6"/>
    </row>
    <row r="6" spans="1:31" s="137" customFormat="1" ht="15" customHeight="1" thickBot="1">
      <c r="A6" s="334" t="s">
        <v>24</v>
      </c>
      <c r="B6" s="329" t="s">
        <v>25</v>
      </c>
      <c r="C6" s="329" t="s">
        <v>9</v>
      </c>
      <c r="D6" s="329" t="s">
        <v>26</v>
      </c>
      <c r="E6" s="329" t="s">
        <v>27</v>
      </c>
      <c r="F6" s="329" t="s">
        <v>28</v>
      </c>
      <c r="G6" s="37" t="s">
        <v>238</v>
      </c>
      <c r="H6" s="37" t="s">
        <v>130</v>
      </c>
      <c r="I6" s="38" t="s">
        <v>131</v>
      </c>
      <c r="J6" s="123" t="s">
        <v>132</v>
      </c>
      <c r="K6" s="123" t="s">
        <v>147</v>
      </c>
      <c r="L6" s="370" t="s">
        <v>237</v>
      </c>
      <c r="M6" s="371"/>
      <c r="N6" s="371"/>
      <c r="O6" s="372"/>
      <c r="P6" s="314" t="s">
        <v>148</v>
      </c>
      <c r="Q6" s="373" t="s">
        <v>133</v>
      </c>
      <c r="R6" s="373"/>
      <c r="S6" s="374"/>
      <c r="T6" s="368" t="s">
        <v>234</v>
      </c>
      <c r="U6" s="369"/>
      <c r="V6" s="369"/>
      <c r="W6" s="369"/>
      <c r="X6" s="369"/>
      <c r="Y6" s="369"/>
      <c r="Z6" s="314" t="s">
        <v>235</v>
      </c>
      <c r="AA6" s="308" t="s">
        <v>34</v>
      </c>
      <c r="AB6" s="136"/>
      <c r="AC6" s="375" t="s">
        <v>182</v>
      </c>
      <c r="AE6" s="138"/>
    </row>
    <row r="7" spans="1:31" s="137" customFormat="1" ht="15" customHeight="1" thickBot="1">
      <c r="A7" s="334"/>
      <c r="B7" s="329"/>
      <c r="C7" s="329"/>
      <c r="D7" s="329"/>
      <c r="E7" s="329"/>
      <c r="F7" s="329"/>
      <c r="G7" s="39" t="s">
        <v>134</v>
      </c>
      <c r="H7" s="39" t="s">
        <v>149</v>
      </c>
      <c r="I7" s="39" t="s">
        <v>135</v>
      </c>
      <c r="J7" s="131" t="s">
        <v>236</v>
      </c>
      <c r="K7" s="130">
        <f>(AVERAGE(G8:G17)*POWER(AVERAGE(H8:H17),1/2))/POWER(AVERAGE(I8:I17),1/3)</f>
        <v>407.42778160893863</v>
      </c>
      <c r="L7" s="139" t="s">
        <v>35</v>
      </c>
      <c r="M7" s="139" t="s">
        <v>36</v>
      </c>
      <c r="N7" s="139" t="s">
        <v>37</v>
      </c>
      <c r="O7" s="40" t="s">
        <v>33</v>
      </c>
      <c r="P7" s="314"/>
      <c r="Q7" s="40" t="s">
        <v>136</v>
      </c>
      <c r="R7" s="40" t="s">
        <v>137</v>
      </c>
      <c r="S7" s="41" t="s">
        <v>138</v>
      </c>
      <c r="T7" s="140" t="s">
        <v>228</v>
      </c>
      <c r="U7" s="141" t="s">
        <v>229</v>
      </c>
      <c r="V7" s="139" t="s">
        <v>230</v>
      </c>
      <c r="W7" s="139" t="s">
        <v>233</v>
      </c>
      <c r="X7" s="139" t="s">
        <v>231</v>
      </c>
      <c r="Y7" s="139" t="s">
        <v>232</v>
      </c>
      <c r="Z7" s="314"/>
      <c r="AA7" s="308"/>
      <c r="AB7" s="136"/>
      <c r="AC7" s="375"/>
      <c r="AE7" s="138"/>
    </row>
    <row r="8" spans="1:31" s="173" customFormat="1" ht="15" customHeight="1">
      <c r="A8" s="159">
        <v>1</v>
      </c>
      <c r="B8" s="144" t="s">
        <v>145</v>
      </c>
      <c r="C8" s="144" t="s">
        <v>146</v>
      </c>
      <c r="D8" s="144" t="s">
        <v>286</v>
      </c>
      <c r="E8" s="144" t="s">
        <v>305</v>
      </c>
      <c r="F8" s="184">
        <v>0.052083333333333336</v>
      </c>
      <c r="G8" s="144">
        <v>996</v>
      </c>
      <c r="H8" s="151">
        <v>0.7237</v>
      </c>
      <c r="I8" s="152">
        <v>18.8</v>
      </c>
      <c r="J8" s="160">
        <f aca="true" t="shared" si="0" ref="J8:J17">G8*SQRT(H8)/(456*POWER(I8,1/3))</f>
        <v>0.698802578780891</v>
      </c>
      <c r="K8" s="161">
        <f aca="true" t="shared" si="1" ref="K8:K17">ROUND(IF(J8&gt;1,J8/J8^(2*LOG10(J8)),J8*J8^(2*LOG10(J8))),5)</f>
        <v>0.78128</v>
      </c>
      <c r="L8" s="162">
        <v>98</v>
      </c>
      <c r="M8" s="162">
        <v>96</v>
      </c>
      <c r="N8" s="162">
        <v>100</v>
      </c>
      <c r="O8" s="163">
        <f aca="true" t="shared" si="2" ref="O8:O17">AVERAGE(L8:N8)</f>
        <v>98</v>
      </c>
      <c r="P8" s="160">
        <f aca="true" t="shared" si="3" ref="P8:P17">K8-(O8/200)</f>
        <v>0.29128</v>
      </c>
      <c r="Q8" s="164">
        <v>2440</v>
      </c>
      <c r="R8" s="164">
        <v>2223</v>
      </c>
      <c r="S8" s="164">
        <v>1280</v>
      </c>
      <c r="T8" s="187">
        <f aca="true" t="shared" si="4" ref="T8:T17">P8*Q8</f>
        <v>710.7231999999999</v>
      </c>
      <c r="U8" s="165">
        <f aca="true" t="shared" si="5" ref="U8:U17">ROUND((MIN($T$8:$T$17)/T8)*50,3)</f>
        <v>50</v>
      </c>
      <c r="V8" s="166">
        <f aca="true" t="shared" si="6" ref="V8:V17">P8*R8</f>
        <v>647.51544</v>
      </c>
      <c r="W8" s="165">
        <f aca="true" t="shared" si="7" ref="W8:W17">ROUND((MIN($V$8:$V$17)/V8)*50,3)</f>
        <v>50</v>
      </c>
      <c r="X8" s="166">
        <f aca="true" t="shared" si="8" ref="X8:X17">P8*S8</f>
        <v>372.8384</v>
      </c>
      <c r="Y8" s="165">
        <f aca="true" t="shared" si="9" ref="Y8:Y17">ROUND((MIN($X$8:$X$17)/X8)*50,3)</f>
        <v>50</v>
      </c>
      <c r="Z8" s="167">
        <f aca="true" t="shared" si="10" ref="Z8:Z17">ROUND(O8+U8+W8+Y8-(MIN(U8,W8,Y8)),3)</f>
        <v>198</v>
      </c>
      <c r="AA8" s="168">
        <f>VLOOKUP($A$8:$A$87,'Body do MiČR'!$B$3:$D$102,2,FALSE)</f>
        <v>100</v>
      </c>
      <c r="AB8" s="169"/>
      <c r="AC8" s="170">
        <f aca="true" t="shared" si="11" ref="AC8:AC17">MIN(U8,W8,Y8)</f>
        <v>50</v>
      </c>
      <c r="AD8" s="171"/>
      <c r="AE8" s="172"/>
    </row>
    <row r="9" spans="1:31" s="173" customFormat="1" ht="15" customHeight="1">
      <c r="A9" s="174">
        <v>2</v>
      </c>
      <c r="B9" s="145" t="s">
        <v>296</v>
      </c>
      <c r="C9" s="145" t="s">
        <v>172</v>
      </c>
      <c r="D9" s="145" t="s">
        <v>173</v>
      </c>
      <c r="E9" s="145" t="s">
        <v>303</v>
      </c>
      <c r="F9" s="147">
        <v>0.061111111111111116</v>
      </c>
      <c r="G9" s="145">
        <v>975</v>
      </c>
      <c r="H9" s="155">
        <v>0.941</v>
      </c>
      <c r="I9" s="156">
        <v>12</v>
      </c>
      <c r="J9" s="175">
        <f t="shared" si="0"/>
        <v>0.9059568284327967</v>
      </c>
      <c r="K9" s="176">
        <f t="shared" si="1"/>
        <v>0.91367</v>
      </c>
      <c r="L9" s="177">
        <v>97</v>
      </c>
      <c r="M9" s="177">
        <v>93</v>
      </c>
      <c r="N9" s="177">
        <v>94</v>
      </c>
      <c r="O9" s="178">
        <f t="shared" si="2"/>
        <v>94.66666666666667</v>
      </c>
      <c r="P9" s="175">
        <f t="shared" si="3"/>
        <v>0.4403366666666666</v>
      </c>
      <c r="Q9" s="179">
        <v>2143</v>
      </c>
      <c r="R9" s="179">
        <v>2290</v>
      </c>
      <c r="S9" s="179">
        <v>1115</v>
      </c>
      <c r="T9" s="188">
        <f t="shared" si="4"/>
        <v>943.6414766666666</v>
      </c>
      <c r="U9" s="180">
        <f t="shared" si="5"/>
        <v>37.659</v>
      </c>
      <c r="V9" s="181">
        <f t="shared" si="6"/>
        <v>1008.3709666666665</v>
      </c>
      <c r="W9" s="180">
        <f t="shared" si="7"/>
        <v>32.107</v>
      </c>
      <c r="X9" s="181">
        <f t="shared" si="8"/>
        <v>490.97538333333324</v>
      </c>
      <c r="Y9" s="180">
        <f t="shared" si="9"/>
        <v>37.969</v>
      </c>
      <c r="Z9" s="182">
        <f t="shared" si="10"/>
        <v>170.295</v>
      </c>
      <c r="AA9" s="183">
        <f>VLOOKUP($A$8:$A$87,'Body do MiČR'!$B$3:$D$102,2,FALSE)</f>
        <v>80</v>
      </c>
      <c r="AB9" s="169"/>
      <c r="AC9" s="170">
        <f t="shared" si="11"/>
        <v>32.107</v>
      </c>
      <c r="AE9" s="172"/>
    </row>
    <row r="10" spans="1:31" s="173" customFormat="1" ht="15" customHeight="1">
      <c r="A10" s="174">
        <v>3</v>
      </c>
      <c r="B10" s="145" t="s">
        <v>159</v>
      </c>
      <c r="C10" s="145" t="s">
        <v>160</v>
      </c>
      <c r="D10" s="145" t="s">
        <v>281</v>
      </c>
      <c r="E10" s="145" t="s">
        <v>302</v>
      </c>
      <c r="F10" s="146">
        <v>0.051388888888888894</v>
      </c>
      <c r="G10" s="145">
        <v>1050</v>
      </c>
      <c r="H10" s="153">
        <v>1.14</v>
      </c>
      <c r="I10" s="154">
        <v>17.6</v>
      </c>
      <c r="J10" s="175">
        <f t="shared" si="0"/>
        <v>0.9451614345741861</v>
      </c>
      <c r="K10" s="176">
        <f t="shared" si="1"/>
        <v>0.94778</v>
      </c>
      <c r="L10" s="177">
        <v>100</v>
      </c>
      <c r="M10" s="177">
        <v>98</v>
      </c>
      <c r="N10" s="177">
        <v>100</v>
      </c>
      <c r="O10" s="178">
        <f t="shared" si="2"/>
        <v>99.33333333333333</v>
      </c>
      <c r="P10" s="175">
        <f t="shared" si="3"/>
        <v>0.4511133333333333</v>
      </c>
      <c r="Q10" s="179">
        <v>2467</v>
      </c>
      <c r="R10" s="179">
        <v>2176</v>
      </c>
      <c r="S10" s="179">
        <v>1261</v>
      </c>
      <c r="T10" s="188">
        <f t="shared" si="4"/>
        <v>1112.8965933333334</v>
      </c>
      <c r="U10" s="180">
        <f t="shared" si="5"/>
        <v>31.931</v>
      </c>
      <c r="V10" s="181">
        <f t="shared" si="6"/>
        <v>981.6226133333333</v>
      </c>
      <c r="W10" s="180">
        <f t="shared" si="7"/>
        <v>32.982</v>
      </c>
      <c r="X10" s="181">
        <f t="shared" si="8"/>
        <v>568.8539133333333</v>
      </c>
      <c r="Y10" s="180">
        <f t="shared" si="9"/>
        <v>32.771</v>
      </c>
      <c r="Z10" s="182">
        <f t="shared" si="10"/>
        <v>165.086</v>
      </c>
      <c r="AA10" s="183">
        <f>VLOOKUP($A$8:$A$87,'Body do MiČR'!$B$3:$D$102,2,FALSE)</f>
        <v>60</v>
      </c>
      <c r="AB10" s="169"/>
      <c r="AC10" s="170">
        <f t="shared" si="11"/>
        <v>31.931</v>
      </c>
      <c r="AE10" s="172"/>
    </row>
    <row r="11" spans="1:31" s="173" customFormat="1" ht="15" customHeight="1">
      <c r="A11" s="174">
        <v>4</v>
      </c>
      <c r="B11" s="145" t="s">
        <v>297</v>
      </c>
      <c r="C11" s="145" t="s">
        <v>141</v>
      </c>
      <c r="D11" s="145" t="s">
        <v>293</v>
      </c>
      <c r="E11" s="145" t="s">
        <v>304</v>
      </c>
      <c r="F11" s="146">
        <v>0.04791666666666666</v>
      </c>
      <c r="G11" s="145">
        <v>690</v>
      </c>
      <c r="H11" s="153">
        <v>0.345</v>
      </c>
      <c r="I11" s="154">
        <v>4.2</v>
      </c>
      <c r="J11" s="175">
        <f t="shared" si="0"/>
        <v>0.5508635443935015</v>
      </c>
      <c r="K11" s="176">
        <f t="shared" si="1"/>
        <v>0.75017</v>
      </c>
      <c r="L11" s="177">
        <v>88</v>
      </c>
      <c r="M11" s="177">
        <v>84</v>
      </c>
      <c r="N11" s="177">
        <v>89</v>
      </c>
      <c r="O11" s="178">
        <f t="shared" si="2"/>
        <v>87</v>
      </c>
      <c r="P11" s="175">
        <f t="shared" si="3"/>
        <v>0.31517</v>
      </c>
      <c r="Q11" s="179">
        <v>3192</v>
      </c>
      <c r="R11" s="179">
        <v>3156</v>
      </c>
      <c r="S11" s="179">
        <v>1422</v>
      </c>
      <c r="T11" s="188">
        <f t="shared" si="4"/>
        <v>1006.02264</v>
      </c>
      <c r="U11" s="180">
        <f t="shared" si="5"/>
        <v>35.323</v>
      </c>
      <c r="V11" s="181">
        <f t="shared" si="6"/>
        <v>994.67652</v>
      </c>
      <c r="W11" s="180">
        <f t="shared" si="7"/>
        <v>32.549</v>
      </c>
      <c r="X11" s="181">
        <f t="shared" si="8"/>
        <v>448.17174</v>
      </c>
      <c r="Y11" s="180">
        <f t="shared" si="9"/>
        <v>41.595</v>
      </c>
      <c r="Z11" s="182">
        <f t="shared" si="10"/>
        <v>163.918</v>
      </c>
      <c r="AA11" s="183">
        <f>VLOOKUP($A$8:$A$87,'Body do MiČR'!$B$3:$D$102,2,FALSE)</f>
        <v>50</v>
      </c>
      <c r="AB11" s="169"/>
      <c r="AC11" s="170">
        <f t="shared" si="11"/>
        <v>32.549</v>
      </c>
      <c r="AE11" s="172"/>
    </row>
    <row r="12" spans="1:31" s="173" customFormat="1" ht="15" customHeight="1">
      <c r="A12" s="174">
        <v>5</v>
      </c>
      <c r="B12" s="145" t="s">
        <v>72</v>
      </c>
      <c r="C12" s="145" t="s">
        <v>87</v>
      </c>
      <c r="D12" s="145" t="s">
        <v>256</v>
      </c>
      <c r="E12" s="145" t="s">
        <v>299</v>
      </c>
      <c r="F12" s="146">
        <v>0.05277777777777778</v>
      </c>
      <c r="G12" s="145">
        <v>930</v>
      </c>
      <c r="H12" s="153">
        <v>0.458</v>
      </c>
      <c r="I12" s="154">
        <v>9.4</v>
      </c>
      <c r="J12" s="175">
        <f t="shared" si="0"/>
        <v>0.6539957012493851</v>
      </c>
      <c r="K12" s="176">
        <f t="shared" si="1"/>
        <v>0.76489</v>
      </c>
      <c r="L12" s="177">
        <v>100</v>
      </c>
      <c r="M12" s="177">
        <v>97</v>
      </c>
      <c r="N12" s="177">
        <v>95</v>
      </c>
      <c r="O12" s="178">
        <f t="shared" si="2"/>
        <v>97.33333333333333</v>
      </c>
      <c r="P12" s="175">
        <f t="shared" si="3"/>
        <v>0.2782233333333333</v>
      </c>
      <c r="Q12" s="179">
        <v>4020</v>
      </c>
      <c r="R12" s="179">
        <v>3495</v>
      </c>
      <c r="S12" s="179">
        <v>999999</v>
      </c>
      <c r="T12" s="188">
        <f t="shared" si="4"/>
        <v>1118.4578</v>
      </c>
      <c r="U12" s="180">
        <f t="shared" si="5"/>
        <v>31.772</v>
      </c>
      <c r="V12" s="181">
        <f t="shared" si="6"/>
        <v>972.39055</v>
      </c>
      <c r="W12" s="180">
        <f t="shared" si="7"/>
        <v>33.295</v>
      </c>
      <c r="X12" s="181">
        <f t="shared" si="8"/>
        <v>278223.05511</v>
      </c>
      <c r="Y12" s="180">
        <f t="shared" si="9"/>
        <v>0.067</v>
      </c>
      <c r="Z12" s="182">
        <f t="shared" si="10"/>
        <v>162.4</v>
      </c>
      <c r="AA12" s="183">
        <v>50</v>
      </c>
      <c r="AB12" s="169"/>
      <c r="AC12" s="170">
        <f t="shared" si="11"/>
        <v>0.067</v>
      </c>
      <c r="AE12" s="172"/>
    </row>
    <row r="13" spans="1:31" s="173" customFormat="1" ht="15" customHeight="1">
      <c r="A13" s="174">
        <v>6</v>
      </c>
      <c r="B13" s="145" t="s">
        <v>298</v>
      </c>
      <c r="C13" s="145" t="s">
        <v>291</v>
      </c>
      <c r="D13" s="145" t="s">
        <v>268</v>
      </c>
      <c r="E13" s="145" t="s">
        <v>199</v>
      </c>
      <c r="F13" s="146">
        <v>0.04652777777777778</v>
      </c>
      <c r="G13" s="145">
        <v>870</v>
      </c>
      <c r="H13" s="153">
        <v>0.476</v>
      </c>
      <c r="I13" s="154">
        <v>6.9</v>
      </c>
      <c r="J13" s="175">
        <f t="shared" si="0"/>
        <v>0.6914193392256457</v>
      </c>
      <c r="K13" s="176">
        <f t="shared" si="1"/>
        <v>0.77823</v>
      </c>
      <c r="L13" s="177">
        <v>85</v>
      </c>
      <c r="M13" s="177">
        <v>86</v>
      </c>
      <c r="N13" s="177">
        <v>88</v>
      </c>
      <c r="O13" s="178">
        <f t="shared" si="2"/>
        <v>86.33333333333333</v>
      </c>
      <c r="P13" s="175">
        <f t="shared" si="3"/>
        <v>0.34656333333333333</v>
      </c>
      <c r="Q13" s="179">
        <v>2873</v>
      </c>
      <c r="R13" s="179">
        <v>2460</v>
      </c>
      <c r="S13" s="179">
        <v>1422</v>
      </c>
      <c r="T13" s="188">
        <f t="shared" si="4"/>
        <v>995.6764566666667</v>
      </c>
      <c r="U13" s="180">
        <f t="shared" si="5"/>
        <v>35.69</v>
      </c>
      <c r="V13" s="181">
        <f t="shared" si="6"/>
        <v>852.5458</v>
      </c>
      <c r="W13" s="180">
        <f t="shared" si="7"/>
        <v>37.975</v>
      </c>
      <c r="X13" s="181">
        <f t="shared" si="8"/>
        <v>492.81306</v>
      </c>
      <c r="Y13" s="180">
        <f t="shared" si="9"/>
        <v>37.828</v>
      </c>
      <c r="Z13" s="182">
        <f t="shared" si="10"/>
        <v>162.136</v>
      </c>
      <c r="AA13" s="183">
        <f>VLOOKUP($A$8:$A$87,'Body do MiČR'!$B$3:$D$102,2,FALSE)</f>
        <v>40</v>
      </c>
      <c r="AB13" s="169"/>
      <c r="AC13" s="170">
        <f t="shared" si="11"/>
        <v>35.69</v>
      </c>
      <c r="AE13" s="172"/>
    </row>
    <row r="14" spans="1:31" s="173" customFormat="1" ht="15" customHeight="1">
      <c r="A14" s="174">
        <v>7</v>
      </c>
      <c r="B14" s="145" t="s">
        <v>196</v>
      </c>
      <c r="C14" s="145" t="s">
        <v>292</v>
      </c>
      <c r="D14" s="145" t="s">
        <v>173</v>
      </c>
      <c r="E14" s="145" t="s">
        <v>192</v>
      </c>
      <c r="F14" s="146">
        <v>0.05555555555555555</v>
      </c>
      <c r="G14" s="145">
        <v>1300</v>
      </c>
      <c r="H14" s="153">
        <v>2</v>
      </c>
      <c r="I14" s="154">
        <v>30</v>
      </c>
      <c r="J14" s="175">
        <f t="shared" si="0"/>
        <v>1.2975370150931986</v>
      </c>
      <c r="K14" s="176">
        <f t="shared" si="1"/>
        <v>1.22328</v>
      </c>
      <c r="L14" s="177">
        <v>97</v>
      </c>
      <c r="M14" s="177">
        <v>95</v>
      </c>
      <c r="N14" s="177">
        <v>99</v>
      </c>
      <c r="O14" s="178">
        <f t="shared" si="2"/>
        <v>97</v>
      </c>
      <c r="P14" s="175">
        <f t="shared" si="3"/>
        <v>0.7382799999999999</v>
      </c>
      <c r="Q14" s="179">
        <v>2323</v>
      </c>
      <c r="R14" s="179">
        <v>2041</v>
      </c>
      <c r="S14" s="179">
        <v>943</v>
      </c>
      <c r="T14" s="188">
        <f t="shared" si="4"/>
        <v>1715.02444</v>
      </c>
      <c r="U14" s="180">
        <f t="shared" si="5"/>
        <v>20.72</v>
      </c>
      <c r="V14" s="181">
        <f t="shared" si="6"/>
        <v>1506.8294799999999</v>
      </c>
      <c r="W14" s="180">
        <f t="shared" si="7"/>
        <v>21.486</v>
      </c>
      <c r="X14" s="181">
        <f t="shared" si="8"/>
        <v>696.19804</v>
      </c>
      <c r="Y14" s="180">
        <f t="shared" si="9"/>
        <v>26.777</v>
      </c>
      <c r="Z14" s="182">
        <f t="shared" si="10"/>
        <v>145.263</v>
      </c>
      <c r="AA14" s="183">
        <v>45</v>
      </c>
      <c r="AB14" s="169"/>
      <c r="AC14" s="170">
        <f t="shared" si="11"/>
        <v>20.72</v>
      </c>
      <c r="AE14" s="172"/>
    </row>
    <row r="15" spans="1:31" s="173" customFormat="1" ht="15" customHeight="1">
      <c r="A15" s="174">
        <v>8</v>
      </c>
      <c r="B15" s="145" t="s">
        <v>193</v>
      </c>
      <c r="C15" s="145" t="s">
        <v>194</v>
      </c>
      <c r="D15" s="145" t="s">
        <v>105</v>
      </c>
      <c r="E15" s="145" t="s">
        <v>300</v>
      </c>
      <c r="F15" s="147">
        <v>0.05555555555555555</v>
      </c>
      <c r="G15" s="145">
        <v>1220</v>
      </c>
      <c r="H15" s="155">
        <v>1.23</v>
      </c>
      <c r="I15" s="156">
        <v>18.3</v>
      </c>
      <c r="J15" s="175">
        <f t="shared" si="0"/>
        <v>1.125979578191694</v>
      </c>
      <c r="K15" s="176">
        <f t="shared" si="1"/>
        <v>1.11229</v>
      </c>
      <c r="L15" s="177">
        <v>98</v>
      </c>
      <c r="M15" s="177">
        <v>96</v>
      </c>
      <c r="N15" s="177">
        <v>100</v>
      </c>
      <c r="O15" s="178">
        <f t="shared" si="2"/>
        <v>98</v>
      </c>
      <c r="P15" s="175">
        <f t="shared" si="3"/>
        <v>0.62229</v>
      </c>
      <c r="Q15" s="179">
        <v>2787</v>
      </c>
      <c r="R15" s="179">
        <v>2760</v>
      </c>
      <c r="S15" s="179">
        <v>1340</v>
      </c>
      <c r="T15" s="188">
        <f t="shared" si="4"/>
        <v>1734.32223</v>
      </c>
      <c r="U15" s="180">
        <f t="shared" si="5"/>
        <v>20.49</v>
      </c>
      <c r="V15" s="181">
        <f t="shared" si="6"/>
        <v>1717.5204</v>
      </c>
      <c r="W15" s="180">
        <f t="shared" si="7"/>
        <v>18.85</v>
      </c>
      <c r="X15" s="181">
        <f t="shared" si="8"/>
        <v>833.8686</v>
      </c>
      <c r="Y15" s="180">
        <f t="shared" si="9"/>
        <v>22.356</v>
      </c>
      <c r="Z15" s="182">
        <f t="shared" si="10"/>
        <v>140.846</v>
      </c>
      <c r="AA15" s="183">
        <v>40</v>
      </c>
      <c r="AB15" s="169"/>
      <c r="AC15" s="170">
        <f t="shared" si="11"/>
        <v>18.85</v>
      </c>
      <c r="AE15" s="172"/>
    </row>
    <row r="16" spans="1:31" s="173" customFormat="1" ht="15" customHeight="1">
      <c r="A16" s="174">
        <v>9</v>
      </c>
      <c r="B16" s="145" t="s">
        <v>295</v>
      </c>
      <c r="C16" s="145" t="s">
        <v>144</v>
      </c>
      <c r="D16" s="145" t="s">
        <v>387</v>
      </c>
      <c r="E16" s="145" t="s">
        <v>301</v>
      </c>
      <c r="F16" s="147">
        <v>0.06041666666666667</v>
      </c>
      <c r="G16" s="145">
        <v>1200</v>
      </c>
      <c r="H16" s="155">
        <v>0.8</v>
      </c>
      <c r="I16" s="156">
        <v>10.5</v>
      </c>
      <c r="J16" s="175">
        <f t="shared" si="0"/>
        <v>1.0748923297773307</v>
      </c>
      <c r="K16" s="176">
        <f t="shared" si="1"/>
        <v>1.07003</v>
      </c>
      <c r="L16" s="177">
        <v>90</v>
      </c>
      <c r="M16" s="177">
        <v>86</v>
      </c>
      <c r="N16" s="177">
        <v>90</v>
      </c>
      <c r="O16" s="178">
        <f t="shared" si="2"/>
        <v>88.66666666666667</v>
      </c>
      <c r="P16" s="175">
        <f t="shared" si="3"/>
        <v>0.6266966666666667</v>
      </c>
      <c r="Q16" s="179">
        <v>2615</v>
      </c>
      <c r="R16" s="179">
        <v>2048</v>
      </c>
      <c r="S16" s="179">
        <v>1109</v>
      </c>
      <c r="T16" s="188">
        <f t="shared" si="4"/>
        <v>1638.8117833333333</v>
      </c>
      <c r="U16" s="180">
        <f t="shared" si="5"/>
        <v>21.684</v>
      </c>
      <c r="V16" s="181">
        <f t="shared" si="6"/>
        <v>1283.4747733333334</v>
      </c>
      <c r="W16" s="180">
        <f t="shared" si="7"/>
        <v>25.225</v>
      </c>
      <c r="X16" s="181">
        <f t="shared" si="8"/>
        <v>695.0066033333334</v>
      </c>
      <c r="Y16" s="180">
        <f t="shared" si="9"/>
        <v>26.823</v>
      </c>
      <c r="Z16" s="182">
        <f t="shared" si="10"/>
        <v>140.715</v>
      </c>
      <c r="AA16" s="183">
        <v>36</v>
      </c>
      <c r="AB16" s="169"/>
      <c r="AC16" s="170">
        <f t="shared" si="11"/>
        <v>21.684</v>
      </c>
      <c r="AE16" s="172"/>
    </row>
    <row r="17" spans="1:31" s="173" customFormat="1" ht="15" customHeight="1" thickBot="1">
      <c r="A17" s="189">
        <v>10</v>
      </c>
      <c r="B17" s="149" t="s">
        <v>294</v>
      </c>
      <c r="C17" s="149" t="s">
        <v>290</v>
      </c>
      <c r="D17" s="149" t="s">
        <v>201</v>
      </c>
      <c r="E17" s="149" t="s">
        <v>195</v>
      </c>
      <c r="F17" s="241">
        <v>0.052083333333333336</v>
      </c>
      <c r="G17" s="149">
        <v>910</v>
      </c>
      <c r="H17" s="242">
        <v>1.205</v>
      </c>
      <c r="I17" s="243">
        <v>11.015</v>
      </c>
      <c r="J17" s="190">
        <f t="shared" si="0"/>
        <v>0.9845593615141357</v>
      </c>
      <c r="K17" s="191">
        <f t="shared" si="1"/>
        <v>0.98477</v>
      </c>
      <c r="L17" s="192">
        <v>83</v>
      </c>
      <c r="M17" s="192">
        <v>84</v>
      </c>
      <c r="N17" s="192">
        <v>90</v>
      </c>
      <c r="O17" s="193">
        <f t="shared" si="2"/>
        <v>85.66666666666667</v>
      </c>
      <c r="P17" s="190">
        <f t="shared" si="3"/>
        <v>0.5564366666666667</v>
      </c>
      <c r="Q17" s="194">
        <v>2905</v>
      </c>
      <c r="R17" s="194">
        <v>2161</v>
      </c>
      <c r="S17" s="194">
        <v>1324</v>
      </c>
      <c r="T17" s="195">
        <f t="shared" si="4"/>
        <v>1616.4485166666668</v>
      </c>
      <c r="U17" s="196">
        <f t="shared" si="5"/>
        <v>21.984</v>
      </c>
      <c r="V17" s="197">
        <f t="shared" si="6"/>
        <v>1202.4596366666667</v>
      </c>
      <c r="W17" s="196">
        <f t="shared" si="7"/>
        <v>26.925</v>
      </c>
      <c r="X17" s="197">
        <f t="shared" si="8"/>
        <v>736.7221466666667</v>
      </c>
      <c r="Y17" s="196">
        <f t="shared" si="9"/>
        <v>25.304</v>
      </c>
      <c r="Z17" s="198">
        <f t="shared" si="10"/>
        <v>137.896</v>
      </c>
      <c r="AA17" s="199">
        <v>32</v>
      </c>
      <c r="AB17" s="169"/>
      <c r="AC17" s="170">
        <f t="shared" si="11"/>
        <v>21.984</v>
      </c>
      <c r="AE17" s="172"/>
    </row>
    <row r="18" spans="18:31" ht="15" customHeight="1" thickBot="1">
      <c r="R18" s="252"/>
      <c r="AE18" s="66"/>
    </row>
    <row r="19" spans="2:31" ht="15" customHeight="1">
      <c r="B19" s="8" t="s">
        <v>29</v>
      </c>
      <c r="C19" s="310" t="s">
        <v>25</v>
      </c>
      <c r="D19" s="310"/>
      <c r="E19" s="9" t="s">
        <v>9</v>
      </c>
      <c r="F19" s="311" t="s">
        <v>38</v>
      </c>
      <c r="G19" s="311"/>
      <c r="H19" s="311"/>
      <c r="I19" s="312" t="s">
        <v>39</v>
      </c>
      <c r="J19" s="312"/>
      <c r="K19" s="312"/>
      <c r="L19" s="312"/>
      <c r="M19" s="313" t="s">
        <v>25</v>
      </c>
      <c r="N19" s="313"/>
      <c r="O19" s="313"/>
      <c r="P19" s="313"/>
      <c r="Q19" s="310" t="s">
        <v>9</v>
      </c>
      <c r="R19" s="310"/>
      <c r="S19" s="310"/>
      <c r="T19" s="311" t="s">
        <v>38</v>
      </c>
      <c r="U19" s="311"/>
      <c r="V19" s="311"/>
      <c r="W19" s="311"/>
      <c r="X19" s="18"/>
      <c r="Y19" s="18"/>
      <c r="Z19" s="18"/>
      <c r="AA19" s="18"/>
      <c r="AE19" s="66"/>
    </row>
    <row r="20" spans="2:31" ht="15" customHeight="1">
      <c r="B20" s="12" t="s">
        <v>204</v>
      </c>
      <c r="C20" s="296" t="s">
        <v>174</v>
      </c>
      <c r="D20" s="296"/>
      <c r="E20" s="143" t="s">
        <v>431</v>
      </c>
      <c r="F20" s="366"/>
      <c r="G20" s="366"/>
      <c r="H20" s="366"/>
      <c r="I20" s="307" t="s">
        <v>40</v>
      </c>
      <c r="J20" s="307"/>
      <c r="K20" s="307"/>
      <c r="L20" s="307"/>
      <c r="M20" s="322" t="s">
        <v>335</v>
      </c>
      <c r="N20" s="322"/>
      <c r="O20" s="322"/>
      <c r="P20" s="322"/>
      <c r="Q20" s="296" t="s">
        <v>426</v>
      </c>
      <c r="R20" s="296"/>
      <c r="S20" s="296"/>
      <c r="T20" s="365"/>
      <c r="U20" s="365"/>
      <c r="V20" s="365"/>
      <c r="W20" s="365"/>
      <c r="X20" s="22"/>
      <c r="Y20" s="22"/>
      <c r="Z20" s="22"/>
      <c r="AA20" s="22"/>
      <c r="AE20" s="66"/>
    </row>
    <row r="21" spans="2:31" ht="15" customHeight="1">
      <c r="B21" s="15">
        <v>2</v>
      </c>
      <c r="C21" s="296" t="s">
        <v>243</v>
      </c>
      <c r="D21" s="296"/>
      <c r="E21" s="13" t="s">
        <v>212</v>
      </c>
      <c r="F21" s="366"/>
      <c r="G21" s="366"/>
      <c r="H21" s="366"/>
      <c r="I21" s="364" t="s">
        <v>41</v>
      </c>
      <c r="J21" s="364"/>
      <c r="K21" s="364"/>
      <c r="L21" s="364"/>
      <c r="M21" s="322" t="s">
        <v>336</v>
      </c>
      <c r="N21" s="322"/>
      <c r="O21" s="322"/>
      <c r="P21" s="322"/>
      <c r="Q21" s="296" t="s">
        <v>406</v>
      </c>
      <c r="R21" s="296"/>
      <c r="S21" s="296"/>
      <c r="T21" s="365"/>
      <c r="U21" s="365"/>
      <c r="V21" s="365"/>
      <c r="W21" s="365"/>
      <c r="X21" s="22"/>
      <c r="Y21" s="22"/>
      <c r="Z21" s="22"/>
      <c r="AA21" s="22"/>
      <c r="AE21" s="66"/>
    </row>
    <row r="22" spans="2:31" ht="15" customHeight="1">
      <c r="B22" s="15">
        <v>3</v>
      </c>
      <c r="C22" s="296" t="s">
        <v>150</v>
      </c>
      <c r="D22" s="296"/>
      <c r="E22" s="143" t="s">
        <v>430</v>
      </c>
      <c r="F22" s="366"/>
      <c r="G22" s="366"/>
      <c r="H22" s="366"/>
      <c r="I22" s="367"/>
      <c r="J22" s="367"/>
      <c r="K22" s="367"/>
      <c r="L22" s="367"/>
      <c r="M22" s="322" t="s">
        <v>337</v>
      </c>
      <c r="N22" s="322"/>
      <c r="O22" s="322"/>
      <c r="P22" s="322"/>
      <c r="Q22" s="296" t="s">
        <v>407</v>
      </c>
      <c r="R22" s="296"/>
      <c r="S22" s="296"/>
      <c r="T22" s="365"/>
      <c r="U22" s="365"/>
      <c r="V22" s="365"/>
      <c r="W22" s="365"/>
      <c r="X22" s="22"/>
      <c r="Y22" s="22"/>
      <c r="Z22" s="22"/>
      <c r="AA22" s="22"/>
      <c r="AE22" s="66"/>
    </row>
    <row r="23" spans="2:31" ht="15" customHeight="1">
      <c r="B23" s="12"/>
      <c r="C23" s="296"/>
      <c r="D23" s="296"/>
      <c r="E23" s="13"/>
      <c r="F23" s="366"/>
      <c r="G23" s="366"/>
      <c r="H23" s="366"/>
      <c r="I23" s="367"/>
      <c r="J23" s="367"/>
      <c r="K23" s="367"/>
      <c r="L23" s="367"/>
      <c r="M23" s="322" t="s">
        <v>390</v>
      </c>
      <c r="N23" s="322"/>
      <c r="O23" s="322"/>
      <c r="P23" s="322"/>
      <c r="Q23" s="296" t="s">
        <v>391</v>
      </c>
      <c r="R23" s="296"/>
      <c r="S23" s="296"/>
      <c r="T23" s="365"/>
      <c r="U23" s="365"/>
      <c r="V23" s="365"/>
      <c r="W23" s="365"/>
      <c r="X23" s="22"/>
      <c r="Y23" s="22"/>
      <c r="Z23" s="22"/>
      <c r="AA23" s="22"/>
      <c r="AE23" s="66"/>
    </row>
    <row r="24" spans="2:31" ht="15" customHeight="1">
      <c r="B24" s="12"/>
      <c r="C24" s="296"/>
      <c r="D24" s="296"/>
      <c r="E24" s="13"/>
      <c r="F24" s="366"/>
      <c r="G24" s="366"/>
      <c r="H24" s="366"/>
      <c r="I24" s="367"/>
      <c r="J24" s="367"/>
      <c r="K24" s="367"/>
      <c r="L24" s="367"/>
      <c r="M24" s="322"/>
      <c r="N24" s="322"/>
      <c r="O24" s="322"/>
      <c r="P24" s="322"/>
      <c r="Q24" s="296"/>
      <c r="R24" s="296"/>
      <c r="S24" s="296"/>
      <c r="T24" s="365"/>
      <c r="U24" s="365"/>
      <c r="V24" s="365"/>
      <c r="W24" s="365"/>
      <c r="X24" s="22"/>
      <c r="Y24" s="22"/>
      <c r="Z24" s="22"/>
      <c r="AA24" s="22"/>
      <c r="AE24" s="66"/>
    </row>
    <row r="25" spans="2:31" ht="15" customHeight="1">
      <c r="B25" s="12"/>
      <c r="C25" s="296"/>
      <c r="D25" s="296"/>
      <c r="E25" s="13"/>
      <c r="F25" s="295"/>
      <c r="G25" s="295"/>
      <c r="H25" s="295"/>
      <c r="I25" s="364" t="s">
        <v>42</v>
      </c>
      <c r="J25" s="364"/>
      <c r="K25" s="364"/>
      <c r="L25" s="364"/>
      <c r="M25" s="302" t="s">
        <v>243</v>
      </c>
      <c r="N25" s="303"/>
      <c r="O25" s="303"/>
      <c r="P25" s="328"/>
      <c r="Q25" s="296" t="s">
        <v>212</v>
      </c>
      <c r="R25" s="296"/>
      <c r="S25" s="296"/>
      <c r="T25" s="365"/>
      <c r="U25" s="365"/>
      <c r="V25" s="365"/>
      <c r="W25" s="365"/>
      <c r="X25" s="22"/>
      <c r="Y25" s="22"/>
      <c r="Z25" s="22"/>
      <c r="AA25" s="22"/>
      <c r="AE25" s="66"/>
    </row>
    <row r="26" spans="2:31" ht="15" customHeight="1" thickBot="1">
      <c r="B26" s="16" t="s">
        <v>43</v>
      </c>
      <c r="C26" s="292" t="s">
        <v>168</v>
      </c>
      <c r="D26" s="292"/>
      <c r="E26" s="17"/>
      <c r="F26" s="290"/>
      <c r="G26" s="290"/>
      <c r="H26" s="290"/>
      <c r="I26" s="363" t="s">
        <v>43</v>
      </c>
      <c r="J26" s="363"/>
      <c r="K26" s="363"/>
      <c r="L26" s="363"/>
      <c r="M26" s="294" t="s">
        <v>168</v>
      </c>
      <c r="N26" s="294"/>
      <c r="O26" s="294"/>
      <c r="P26" s="294"/>
      <c r="Q26" s="292"/>
      <c r="R26" s="292"/>
      <c r="S26" s="292"/>
      <c r="T26" s="362"/>
      <c r="U26" s="362"/>
      <c r="V26" s="362"/>
      <c r="W26" s="362"/>
      <c r="X26" s="22"/>
      <c r="Y26" s="22"/>
      <c r="Z26" s="22"/>
      <c r="AA26" s="22"/>
      <c r="AE26" s="66"/>
    </row>
    <row r="27" ht="15" customHeight="1">
      <c r="AE27" s="66"/>
    </row>
    <row r="28" spans="17:31" ht="12.75">
      <c r="Q28">
        <v>999999</v>
      </c>
      <c r="R28" t="s">
        <v>374</v>
      </c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  <row r="37" ht="12.75">
      <c r="AE37" s="66"/>
    </row>
    <row r="38" ht="12.75">
      <c r="AE38" s="66"/>
    </row>
    <row r="39" ht="12.75">
      <c r="AE39" s="66"/>
    </row>
    <row r="40" ht="12.75">
      <c r="AE40" s="66"/>
    </row>
    <row r="41" ht="12.75">
      <c r="AE41" s="66"/>
    </row>
  </sheetData>
  <sheetProtection/>
  <mergeCells count="64">
    <mergeCell ref="I26:L26"/>
    <mergeCell ref="M26:P26"/>
    <mergeCell ref="I25:L25"/>
    <mergeCell ref="M25:P25"/>
    <mergeCell ref="C25:D25"/>
    <mergeCell ref="F25:H25"/>
    <mergeCell ref="C26:D26"/>
    <mergeCell ref="F26:H26"/>
    <mergeCell ref="Q25:S25"/>
    <mergeCell ref="T25:W25"/>
    <mergeCell ref="Q26:S26"/>
    <mergeCell ref="T26:W26"/>
    <mergeCell ref="Q23:S23"/>
    <mergeCell ref="T23:W23"/>
    <mergeCell ref="Q24:S24"/>
    <mergeCell ref="T24:W24"/>
    <mergeCell ref="C23:D23"/>
    <mergeCell ref="F23:H23"/>
    <mergeCell ref="I23:L23"/>
    <mergeCell ref="M23:P23"/>
    <mergeCell ref="C24:D24"/>
    <mergeCell ref="F24:H24"/>
    <mergeCell ref="I24:L24"/>
    <mergeCell ref="M24:P24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C20:D20"/>
    <mergeCell ref="F20:H20"/>
    <mergeCell ref="I20:L20"/>
    <mergeCell ref="M20:P20"/>
    <mergeCell ref="I19:L19"/>
    <mergeCell ref="M19:P19"/>
    <mergeCell ref="C19:D19"/>
    <mergeCell ref="F19:H19"/>
    <mergeCell ref="A1:J1"/>
    <mergeCell ref="A2:J2"/>
    <mergeCell ref="Q19:S19"/>
    <mergeCell ref="T19:W19"/>
    <mergeCell ref="P6:P7"/>
    <mergeCell ref="L6:O6"/>
    <mergeCell ref="Q21:S21"/>
    <mergeCell ref="T21:W21"/>
    <mergeCell ref="Q20:S20"/>
    <mergeCell ref="T20:W20"/>
    <mergeCell ref="Q6:S6"/>
    <mergeCell ref="T6:Y6"/>
    <mergeCell ref="AC6:AC7"/>
    <mergeCell ref="A3:B4"/>
    <mergeCell ref="A6:A7"/>
    <mergeCell ref="B6:B7"/>
    <mergeCell ref="C6:C7"/>
    <mergeCell ref="D6:D7"/>
    <mergeCell ref="E6:E7"/>
    <mergeCell ref="F6:F7"/>
    <mergeCell ref="AA6:AA7"/>
    <mergeCell ref="Z6:Z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5.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625" style="0" customWidth="1"/>
    <col min="12" max="13" width="10.75390625" style="0" customWidth="1"/>
  </cols>
  <sheetData>
    <row r="1" spans="1:12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</row>
    <row r="2" spans="1:14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N2" s="44"/>
    </row>
    <row r="3" spans="1:14" ht="19.5" customHeight="1">
      <c r="A3" s="331" t="s">
        <v>113</v>
      </c>
      <c r="B3" s="331"/>
      <c r="C3" s="384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45"/>
    </row>
    <row r="4" spans="1:14" ht="19.5" customHeight="1">
      <c r="A4" s="331"/>
      <c r="B4" s="331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47"/>
    </row>
    <row r="5" ht="12" customHeight="1" thickBot="1">
      <c r="N5" s="6"/>
    </row>
    <row r="6" spans="1:14" ht="12.75" customHeight="1">
      <c r="A6" s="395" t="s">
        <v>24</v>
      </c>
      <c r="B6" s="387" t="s">
        <v>25</v>
      </c>
      <c r="C6" s="387" t="s">
        <v>9</v>
      </c>
      <c r="D6" s="387" t="s">
        <v>26</v>
      </c>
      <c r="E6" s="387" t="s">
        <v>27</v>
      </c>
      <c r="F6" s="387" t="s">
        <v>28</v>
      </c>
      <c r="G6" s="123" t="s">
        <v>238</v>
      </c>
      <c r="H6" s="123" t="s">
        <v>130</v>
      </c>
      <c r="I6" s="123" t="s">
        <v>131</v>
      </c>
      <c r="J6" s="338" t="s">
        <v>132</v>
      </c>
      <c r="K6" s="338" t="s">
        <v>147</v>
      </c>
      <c r="L6" s="338" t="s">
        <v>133</v>
      </c>
      <c r="M6" s="373" t="s">
        <v>226</v>
      </c>
      <c r="N6" s="6"/>
    </row>
    <row r="7" spans="1:14" ht="14.25">
      <c r="A7" s="396"/>
      <c r="B7" s="388"/>
      <c r="C7" s="388"/>
      <c r="D7" s="388"/>
      <c r="E7" s="388"/>
      <c r="F7" s="388"/>
      <c r="G7" s="256" t="s">
        <v>134</v>
      </c>
      <c r="H7" s="256" t="s">
        <v>149</v>
      </c>
      <c r="I7" s="256" t="s">
        <v>135</v>
      </c>
      <c r="J7" s="386"/>
      <c r="K7" s="386"/>
      <c r="L7" s="390"/>
      <c r="M7" s="389"/>
      <c r="N7" s="6"/>
    </row>
    <row r="8" spans="1:14" ht="15" customHeight="1">
      <c r="A8" s="64">
        <v>1</v>
      </c>
      <c r="B8" s="145" t="s">
        <v>143</v>
      </c>
      <c r="C8" s="145" t="s">
        <v>401</v>
      </c>
      <c r="D8" s="145" t="s">
        <v>387</v>
      </c>
      <c r="E8" s="145" t="s">
        <v>171</v>
      </c>
      <c r="F8" s="147">
        <v>0.05902777777777778</v>
      </c>
      <c r="G8" s="145">
        <v>1032</v>
      </c>
      <c r="H8" s="155">
        <v>0.994</v>
      </c>
      <c r="I8" s="156">
        <v>13.38</v>
      </c>
      <c r="J8" s="119">
        <f aca="true" t="shared" si="0" ref="J8:J20">G8*SQRT(H8)/(456*POWER(I8,1/3))</f>
        <v>0.9504355575096449</v>
      </c>
      <c r="K8" s="119">
        <f aca="true" t="shared" si="1" ref="K8:K20">IF(J8&gt;1,J8/J8^(2*LOG10(J8)),J8*J8^(2*LOG10(J8)))</f>
        <v>0.9525712992453342</v>
      </c>
      <c r="L8" s="111">
        <v>3730</v>
      </c>
      <c r="M8" s="121">
        <f aca="true" t="shared" si="2" ref="M8:M20">K8*L8</f>
        <v>3553.0909461850965</v>
      </c>
      <c r="N8" s="6"/>
    </row>
    <row r="9" spans="1:14" ht="15" customHeight="1">
      <c r="A9" s="64">
        <v>2</v>
      </c>
      <c r="B9" s="145" t="s">
        <v>140</v>
      </c>
      <c r="C9" s="145" t="s">
        <v>404</v>
      </c>
      <c r="D9" s="145" t="s">
        <v>286</v>
      </c>
      <c r="E9" s="145" t="s">
        <v>222</v>
      </c>
      <c r="F9" s="146">
        <v>0.05069444444444445</v>
      </c>
      <c r="G9" s="145">
        <v>932</v>
      </c>
      <c r="H9" s="153">
        <v>0.688</v>
      </c>
      <c r="I9" s="154">
        <v>9.17</v>
      </c>
      <c r="J9" s="119">
        <f t="shared" si="0"/>
        <v>0.8099449655068441</v>
      </c>
      <c r="K9" s="119">
        <f t="shared" si="1"/>
        <v>0.8418142972295257</v>
      </c>
      <c r="L9" s="111">
        <v>4829</v>
      </c>
      <c r="M9" s="121">
        <f t="shared" si="2"/>
        <v>4065.12124132138</v>
      </c>
      <c r="N9" s="6"/>
    </row>
    <row r="10" spans="1:14" ht="15" customHeight="1">
      <c r="A10" s="64">
        <v>3</v>
      </c>
      <c r="B10" s="145" t="s">
        <v>395</v>
      </c>
      <c r="C10" s="145" t="s">
        <v>399</v>
      </c>
      <c r="D10" s="145" t="s">
        <v>387</v>
      </c>
      <c r="E10" s="145" t="s">
        <v>142</v>
      </c>
      <c r="F10" s="147">
        <v>0.05555555555555555</v>
      </c>
      <c r="G10" s="145">
        <v>1100</v>
      </c>
      <c r="H10" s="155">
        <v>0.827</v>
      </c>
      <c r="I10" s="156">
        <v>16.63</v>
      </c>
      <c r="J10" s="119">
        <f t="shared" si="0"/>
        <v>0.8594418829048324</v>
      </c>
      <c r="K10" s="119">
        <f t="shared" si="1"/>
        <v>0.8767412660493549</v>
      </c>
      <c r="L10" s="111">
        <v>4783</v>
      </c>
      <c r="M10" s="121">
        <f t="shared" si="2"/>
        <v>4193.453475514064</v>
      </c>
      <c r="N10" s="6"/>
    </row>
    <row r="11" spans="1:14" ht="15" customHeight="1">
      <c r="A11" s="64">
        <v>4</v>
      </c>
      <c r="B11" s="145" t="s">
        <v>296</v>
      </c>
      <c r="C11" s="145" t="s">
        <v>172</v>
      </c>
      <c r="D11" s="145" t="s">
        <v>173</v>
      </c>
      <c r="E11" s="145" t="s">
        <v>303</v>
      </c>
      <c r="F11" s="147">
        <v>0.061111111111111116</v>
      </c>
      <c r="G11" s="145">
        <v>975</v>
      </c>
      <c r="H11" s="155">
        <v>0.941</v>
      </c>
      <c r="I11" s="156">
        <v>12</v>
      </c>
      <c r="J11" s="119">
        <f t="shared" si="0"/>
        <v>0.9059568284327967</v>
      </c>
      <c r="K11" s="119">
        <f t="shared" si="1"/>
        <v>0.9136650984060797</v>
      </c>
      <c r="L11" s="111">
        <v>4668</v>
      </c>
      <c r="M11" s="121">
        <f t="shared" si="2"/>
        <v>4264.98867935958</v>
      </c>
      <c r="N11" s="6"/>
    </row>
    <row r="12" spans="1:14" ht="15" customHeight="1">
      <c r="A12" s="64">
        <v>5</v>
      </c>
      <c r="B12" s="145" t="s">
        <v>159</v>
      </c>
      <c r="C12" s="145" t="s">
        <v>160</v>
      </c>
      <c r="D12" s="145" t="s">
        <v>281</v>
      </c>
      <c r="E12" s="145" t="s">
        <v>280</v>
      </c>
      <c r="F12" s="146">
        <v>0.04861111111111111</v>
      </c>
      <c r="G12" s="145">
        <v>958</v>
      </c>
      <c r="H12" s="153">
        <v>0.521</v>
      </c>
      <c r="I12" s="154">
        <v>11.3</v>
      </c>
      <c r="J12" s="119">
        <f t="shared" si="0"/>
        <v>0.6757613989365227</v>
      </c>
      <c r="K12" s="119">
        <f t="shared" si="1"/>
        <v>0.7722074141227446</v>
      </c>
      <c r="L12" s="111">
        <v>6234</v>
      </c>
      <c r="M12" s="121">
        <f t="shared" si="2"/>
        <v>4813.94101964119</v>
      </c>
      <c r="N12" s="6"/>
    </row>
    <row r="13" spans="1:14" ht="15" customHeight="1">
      <c r="A13" s="64">
        <v>6</v>
      </c>
      <c r="B13" s="145" t="s">
        <v>396</v>
      </c>
      <c r="C13" s="145" t="s">
        <v>400</v>
      </c>
      <c r="D13" s="145" t="s">
        <v>73</v>
      </c>
      <c r="E13" s="145" t="s">
        <v>225</v>
      </c>
      <c r="F13" s="146">
        <v>0.052083333333333336</v>
      </c>
      <c r="G13" s="145">
        <v>670</v>
      </c>
      <c r="H13" s="153">
        <v>0.176</v>
      </c>
      <c r="I13" s="154">
        <v>1.75</v>
      </c>
      <c r="J13" s="119">
        <f t="shared" si="0"/>
        <v>0.5115093904643765</v>
      </c>
      <c r="K13" s="119">
        <f t="shared" si="1"/>
        <v>0.7557637384835755</v>
      </c>
      <c r="L13" s="111">
        <v>6465</v>
      </c>
      <c r="M13" s="121">
        <f t="shared" si="2"/>
        <v>4886.012569296316</v>
      </c>
      <c r="N13" s="6"/>
    </row>
    <row r="14" spans="1:14" ht="15" customHeight="1">
      <c r="A14" s="64">
        <v>7</v>
      </c>
      <c r="B14" s="145" t="s">
        <v>405</v>
      </c>
      <c r="C14" s="145" t="s">
        <v>291</v>
      </c>
      <c r="D14" s="145" t="s">
        <v>268</v>
      </c>
      <c r="E14" s="145" t="s">
        <v>199</v>
      </c>
      <c r="F14" s="146">
        <v>0.04652777777777778</v>
      </c>
      <c r="G14" s="145">
        <v>870</v>
      </c>
      <c r="H14" s="153">
        <v>0.476</v>
      </c>
      <c r="I14" s="154">
        <v>6.9</v>
      </c>
      <c r="J14" s="119">
        <f t="shared" si="0"/>
        <v>0.6914193392256457</v>
      </c>
      <c r="K14" s="119">
        <f t="shared" si="1"/>
        <v>0.7782284112503706</v>
      </c>
      <c r="L14" s="111">
        <v>6303</v>
      </c>
      <c r="M14" s="121">
        <f t="shared" si="2"/>
        <v>4905.173676111086</v>
      </c>
      <c r="N14" s="6"/>
    </row>
    <row r="15" spans="1:14" ht="15" customHeight="1">
      <c r="A15" s="64">
        <v>8</v>
      </c>
      <c r="B15" s="145" t="s">
        <v>397</v>
      </c>
      <c r="C15" s="145" t="s">
        <v>402</v>
      </c>
      <c r="D15" s="145" t="s">
        <v>73</v>
      </c>
      <c r="E15" s="145" t="s">
        <v>278</v>
      </c>
      <c r="F15" s="148">
        <v>0.0009548611111111111</v>
      </c>
      <c r="G15" s="145">
        <v>850</v>
      </c>
      <c r="H15" s="153">
        <v>0.35</v>
      </c>
      <c r="I15" s="154">
        <v>3.25</v>
      </c>
      <c r="J15" s="119">
        <f t="shared" si="0"/>
        <v>0.7444924849046609</v>
      </c>
      <c r="K15" s="119">
        <f t="shared" si="1"/>
        <v>0.8029710252975022</v>
      </c>
      <c r="L15" s="111">
        <v>6231</v>
      </c>
      <c r="M15" s="121">
        <f t="shared" si="2"/>
        <v>5003.312458628736</v>
      </c>
      <c r="N15" s="6"/>
    </row>
    <row r="16" spans="1:14" ht="15" customHeight="1">
      <c r="A16" s="64">
        <v>9</v>
      </c>
      <c r="B16" s="145" t="s">
        <v>295</v>
      </c>
      <c r="C16" s="145" t="s">
        <v>144</v>
      </c>
      <c r="D16" s="145" t="s">
        <v>387</v>
      </c>
      <c r="E16" s="145" t="s">
        <v>301</v>
      </c>
      <c r="F16" s="147">
        <v>0.06041666666666667</v>
      </c>
      <c r="G16" s="145">
        <v>1200</v>
      </c>
      <c r="H16" s="155">
        <v>0.8</v>
      </c>
      <c r="I16" s="156">
        <v>10.5</v>
      </c>
      <c r="J16" s="119">
        <f t="shared" si="0"/>
        <v>1.0748923297773307</v>
      </c>
      <c r="K16" s="119">
        <f t="shared" si="1"/>
        <v>1.070033666057872</v>
      </c>
      <c r="L16" s="111">
        <v>4874</v>
      </c>
      <c r="M16" s="121">
        <f t="shared" si="2"/>
        <v>5215.344088366068</v>
      </c>
      <c r="N16" s="6"/>
    </row>
    <row r="17" spans="1:25" ht="15" customHeight="1">
      <c r="A17" s="64">
        <v>10</v>
      </c>
      <c r="B17" s="145" t="s">
        <v>398</v>
      </c>
      <c r="C17" s="145" t="s">
        <v>403</v>
      </c>
      <c r="D17" s="145" t="s">
        <v>250</v>
      </c>
      <c r="E17" s="145" t="s">
        <v>142</v>
      </c>
      <c r="F17" s="146">
        <v>0.05555555555555555</v>
      </c>
      <c r="G17" s="145">
        <v>1100</v>
      </c>
      <c r="H17" s="153">
        <v>0.827</v>
      </c>
      <c r="I17" s="154">
        <v>16.6</v>
      </c>
      <c r="J17" s="119">
        <f t="shared" si="0"/>
        <v>0.8599593074024351</v>
      </c>
      <c r="K17" s="119">
        <f t="shared" si="1"/>
        <v>0.8771304582703877</v>
      </c>
      <c r="L17" s="111">
        <v>6207</v>
      </c>
      <c r="M17" s="121">
        <f t="shared" si="2"/>
        <v>5444.3487544842965</v>
      </c>
      <c r="N17" s="6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" customHeight="1">
      <c r="A18" s="64">
        <v>11</v>
      </c>
      <c r="B18" s="254" t="s">
        <v>339</v>
      </c>
      <c r="C18" s="145" t="s">
        <v>340</v>
      </c>
      <c r="D18" s="145" t="s">
        <v>387</v>
      </c>
      <c r="E18" s="253"/>
      <c r="F18" s="147">
        <v>0.04861111111111111</v>
      </c>
      <c r="G18" s="145">
        <v>760</v>
      </c>
      <c r="H18" s="155">
        <v>0.35</v>
      </c>
      <c r="I18" s="156">
        <v>4.05</v>
      </c>
      <c r="J18" s="119">
        <f t="shared" si="0"/>
        <v>0.6185826917368221</v>
      </c>
      <c r="K18" s="119">
        <f t="shared" si="1"/>
        <v>0.7558359590780419</v>
      </c>
      <c r="L18" s="111">
        <v>7530</v>
      </c>
      <c r="M18" s="121">
        <f t="shared" si="2"/>
        <v>5691.444771857656</v>
      </c>
      <c r="N18" s="6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pans="1:14" ht="15" customHeight="1">
      <c r="A19" s="64">
        <v>12</v>
      </c>
      <c r="B19" s="145" t="s">
        <v>196</v>
      </c>
      <c r="C19" s="145" t="s">
        <v>292</v>
      </c>
      <c r="D19" s="145" t="s">
        <v>173</v>
      </c>
      <c r="E19" s="145" t="s">
        <v>192</v>
      </c>
      <c r="F19" s="146">
        <v>0.05555555555555555</v>
      </c>
      <c r="G19" s="145">
        <v>1300</v>
      </c>
      <c r="H19" s="153">
        <v>2</v>
      </c>
      <c r="I19" s="154">
        <v>30</v>
      </c>
      <c r="J19" s="119">
        <f t="shared" si="0"/>
        <v>1.2975370150931986</v>
      </c>
      <c r="K19" s="119">
        <f t="shared" si="1"/>
        <v>1.2232848510836543</v>
      </c>
      <c r="L19" s="111">
        <v>4828</v>
      </c>
      <c r="M19" s="121">
        <f t="shared" si="2"/>
        <v>5906.019261031883</v>
      </c>
      <c r="N19" s="6"/>
    </row>
    <row r="20" spans="1:14" ht="15" customHeight="1" thickBot="1">
      <c r="A20" s="71">
        <v>13</v>
      </c>
      <c r="B20" s="149" t="s">
        <v>294</v>
      </c>
      <c r="C20" s="149" t="s">
        <v>290</v>
      </c>
      <c r="D20" s="149" t="s">
        <v>201</v>
      </c>
      <c r="E20" s="149" t="s">
        <v>195</v>
      </c>
      <c r="F20" s="241">
        <v>0.052083333333333336</v>
      </c>
      <c r="G20" s="149">
        <v>910</v>
      </c>
      <c r="H20" s="242">
        <v>1.205</v>
      </c>
      <c r="I20" s="243">
        <v>11.015</v>
      </c>
      <c r="J20" s="120">
        <f t="shared" si="0"/>
        <v>0.9845593615141357</v>
      </c>
      <c r="K20" s="120">
        <f t="shared" si="1"/>
        <v>0.9847664622899411</v>
      </c>
      <c r="L20" s="116">
        <v>12606</v>
      </c>
      <c r="M20" s="122">
        <f t="shared" si="2"/>
        <v>12413.966023626997</v>
      </c>
      <c r="N20" s="6"/>
    </row>
    <row r="21" ht="15" customHeight="1" thickBot="1"/>
    <row r="22" spans="2:13" ht="15" customHeight="1">
      <c r="B22" s="8" t="s">
        <v>39</v>
      </c>
      <c r="C22" s="391" t="s">
        <v>25</v>
      </c>
      <c r="D22" s="392"/>
      <c r="E22" s="9" t="s">
        <v>9</v>
      </c>
      <c r="F22" s="391" t="s">
        <v>38</v>
      </c>
      <c r="G22" s="393"/>
      <c r="H22" s="394"/>
      <c r="I22" s="99"/>
      <c r="J22" s="99"/>
      <c r="K22" s="99"/>
      <c r="L22" s="18"/>
      <c r="M22" s="18"/>
    </row>
    <row r="23" spans="2:13" ht="15" customHeight="1">
      <c r="B23" s="14" t="s">
        <v>40</v>
      </c>
      <c r="C23" s="302" t="s">
        <v>178</v>
      </c>
      <c r="D23" s="328"/>
      <c r="E23" s="13" t="s">
        <v>426</v>
      </c>
      <c r="F23" s="379"/>
      <c r="G23" s="380"/>
      <c r="H23" s="346"/>
      <c r="I23" s="99"/>
      <c r="J23" s="99"/>
      <c r="K23" s="99"/>
      <c r="L23" s="22"/>
      <c r="M23" s="18"/>
    </row>
    <row r="24" spans="2:13" ht="15" customHeight="1">
      <c r="B24" s="98" t="s">
        <v>41</v>
      </c>
      <c r="C24" s="302" t="s">
        <v>336</v>
      </c>
      <c r="D24" s="328"/>
      <c r="E24" s="13" t="s">
        <v>406</v>
      </c>
      <c r="F24" s="379"/>
      <c r="G24" s="380"/>
      <c r="H24" s="346"/>
      <c r="I24" s="100"/>
      <c r="J24" s="100"/>
      <c r="K24" s="100"/>
      <c r="L24" s="22"/>
      <c r="M24" s="18"/>
    </row>
    <row r="25" spans="2:13" ht="15" customHeight="1">
      <c r="B25" s="98"/>
      <c r="C25" s="302" t="s">
        <v>337</v>
      </c>
      <c r="D25" s="328"/>
      <c r="E25" s="13" t="s">
        <v>407</v>
      </c>
      <c r="F25" s="379"/>
      <c r="G25" s="380"/>
      <c r="H25" s="346"/>
      <c r="I25" s="19"/>
      <c r="J25" s="19"/>
      <c r="K25" s="19"/>
      <c r="L25" s="22"/>
      <c r="M25" s="18"/>
    </row>
    <row r="26" spans="2:13" ht="15" customHeight="1">
      <c r="B26" s="98"/>
      <c r="C26" s="302" t="s">
        <v>390</v>
      </c>
      <c r="D26" s="328"/>
      <c r="E26" s="101" t="s">
        <v>391</v>
      </c>
      <c r="F26" s="379"/>
      <c r="G26" s="380"/>
      <c r="H26" s="346"/>
      <c r="I26" s="19"/>
      <c r="J26" s="19"/>
      <c r="K26" s="19"/>
      <c r="L26" s="22"/>
      <c r="M26" s="18"/>
    </row>
    <row r="27" spans="2:13" ht="15" customHeight="1">
      <c r="B27" s="98"/>
      <c r="C27" s="302"/>
      <c r="D27" s="328"/>
      <c r="E27" s="13"/>
      <c r="F27" s="379"/>
      <c r="G27" s="380"/>
      <c r="H27" s="346"/>
      <c r="I27" s="19"/>
      <c r="J27" s="19"/>
      <c r="K27" s="19"/>
      <c r="L27" s="22"/>
      <c r="M27" s="18"/>
    </row>
    <row r="28" spans="2:13" ht="15" customHeight="1">
      <c r="B28" s="98" t="s">
        <v>42</v>
      </c>
      <c r="C28" s="302" t="s">
        <v>243</v>
      </c>
      <c r="D28" s="328"/>
      <c r="E28" s="13" t="s">
        <v>212</v>
      </c>
      <c r="F28" s="379"/>
      <c r="G28" s="380"/>
      <c r="H28" s="346"/>
      <c r="I28" s="100"/>
      <c r="J28" s="100"/>
      <c r="K28" s="100"/>
      <c r="L28" s="22"/>
      <c r="M28" s="18"/>
    </row>
    <row r="29" spans="2:13" ht="15" customHeight="1" thickBot="1">
      <c r="B29" s="97" t="s">
        <v>43</v>
      </c>
      <c r="C29" s="323" t="s">
        <v>168</v>
      </c>
      <c r="D29" s="324"/>
      <c r="E29" s="17"/>
      <c r="F29" s="381"/>
      <c r="G29" s="382"/>
      <c r="H29" s="383"/>
      <c r="I29" s="100"/>
      <c r="J29" s="100"/>
      <c r="K29" s="100"/>
      <c r="L29" s="22"/>
      <c r="M29" s="18"/>
    </row>
    <row r="30" ht="15" customHeight="1"/>
    <row r="31" spans="3:9" ht="12.75">
      <c r="C31" s="378"/>
      <c r="D31" s="377"/>
      <c r="E31" s="377"/>
      <c r="F31" s="377"/>
      <c r="G31" s="376"/>
      <c r="H31" s="376"/>
      <c r="I31" s="376"/>
    </row>
    <row r="32" spans="3:9" ht="12.75">
      <c r="C32" s="378"/>
      <c r="D32" s="377"/>
      <c r="E32" s="377"/>
      <c r="F32" s="377"/>
      <c r="G32" s="376"/>
      <c r="H32" s="376"/>
      <c r="I32" s="376"/>
    </row>
    <row r="33" spans="3:9" ht="12.75">
      <c r="C33" s="378"/>
      <c r="D33" s="377"/>
      <c r="E33" s="377"/>
      <c r="F33" s="377"/>
      <c r="G33" s="376"/>
      <c r="H33" s="376"/>
      <c r="I33" s="376"/>
    </row>
    <row r="34" spans="3:9" ht="12.75">
      <c r="C34" s="377"/>
      <c r="D34" s="377"/>
      <c r="E34" s="377"/>
      <c r="F34" s="377"/>
      <c r="G34" s="376"/>
      <c r="H34" s="376"/>
      <c r="I34" s="376"/>
    </row>
    <row r="35" spans="3:9" ht="12.75">
      <c r="C35" s="377"/>
      <c r="D35" s="377"/>
      <c r="E35" s="377"/>
      <c r="F35" s="377"/>
      <c r="G35" s="376"/>
      <c r="H35" s="376"/>
      <c r="I35" s="376"/>
    </row>
    <row r="36" spans="3:9" ht="12.75">
      <c r="C36" s="378"/>
      <c r="D36" s="377"/>
      <c r="E36" s="377"/>
      <c r="F36" s="377"/>
      <c r="G36" s="376"/>
      <c r="H36" s="376"/>
      <c r="I36" s="376"/>
    </row>
    <row r="37" spans="3:9" ht="12.75">
      <c r="C37" s="378"/>
      <c r="D37" s="378"/>
      <c r="E37" s="378"/>
      <c r="F37" s="378"/>
      <c r="G37" s="376"/>
      <c r="H37" s="376"/>
      <c r="I37" s="376"/>
    </row>
  </sheetData>
  <sheetProtection/>
  <mergeCells count="46">
    <mergeCell ref="C22:D22"/>
    <mergeCell ref="F22:H22"/>
    <mergeCell ref="A1:J1"/>
    <mergeCell ref="A2:J2"/>
    <mergeCell ref="F6:F7"/>
    <mergeCell ref="J6:J7"/>
    <mergeCell ref="A3:B4"/>
    <mergeCell ref="A6:A7"/>
    <mergeCell ref="B6:B7"/>
    <mergeCell ref="C6:C7"/>
    <mergeCell ref="C3:M4"/>
    <mergeCell ref="K6:K7"/>
    <mergeCell ref="D6:D7"/>
    <mergeCell ref="E6:E7"/>
    <mergeCell ref="M6:M7"/>
    <mergeCell ref="L6:L7"/>
    <mergeCell ref="C24:D24"/>
    <mergeCell ref="F24:H24"/>
    <mergeCell ref="C23:D23"/>
    <mergeCell ref="F23:H23"/>
    <mergeCell ref="C28:D28"/>
    <mergeCell ref="F28:H28"/>
    <mergeCell ref="C25:D25"/>
    <mergeCell ref="F25:H25"/>
    <mergeCell ref="C27:D27"/>
    <mergeCell ref="F27:H27"/>
    <mergeCell ref="C26:D26"/>
    <mergeCell ref="F26:H26"/>
    <mergeCell ref="C29:D29"/>
    <mergeCell ref="F29:H29"/>
    <mergeCell ref="G34:I34"/>
    <mergeCell ref="C31:F31"/>
    <mergeCell ref="G31:I31"/>
    <mergeCell ref="C32:F32"/>
    <mergeCell ref="G32:I32"/>
    <mergeCell ref="C33:F33"/>
    <mergeCell ref="P17:Y17"/>
    <mergeCell ref="P18:Y18"/>
    <mergeCell ref="G33:I33"/>
    <mergeCell ref="C34:F34"/>
    <mergeCell ref="C37:F37"/>
    <mergeCell ref="G37:I37"/>
    <mergeCell ref="C35:F35"/>
    <mergeCell ref="G35:I35"/>
    <mergeCell ref="C36:F36"/>
    <mergeCell ref="G36:I36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84" t="s">
        <v>208</v>
      </c>
      <c r="C2" s="397" t="s">
        <v>209</v>
      </c>
      <c r="D2" s="397"/>
    </row>
    <row r="3" spans="2:4" ht="12.75">
      <c r="B3" s="84">
        <v>1</v>
      </c>
      <c r="C3" s="85">
        <v>100</v>
      </c>
      <c r="D3" s="86" t="s">
        <v>210</v>
      </c>
    </row>
    <row r="4" spans="2:4" ht="12.75">
      <c r="B4" s="84">
        <v>2</v>
      </c>
      <c r="C4" s="85">
        <v>80</v>
      </c>
      <c r="D4" s="86" t="s">
        <v>210</v>
      </c>
    </row>
    <row r="5" spans="2:4" ht="12.75">
      <c r="B5" s="84">
        <v>3</v>
      </c>
      <c r="C5" s="85">
        <v>60</v>
      </c>
      <c r="D5" s="86" t="s">
        <v>210</v>
      </c>
    </row>
    <row r="6" spans="2:4" ht="12.75">
      <c r="B6" s="84">
        <v>4</v>
      </c>
      <c r="C6" s="85">
        <v>50</v>
      </c>
      <c r="D6" s="86" t="s">
        <v>210</v>
      </c>
    </row>
    <row r="7" spans="2:4" ht="12.75">
      <c r="B7" s="84">
        <v>5</v>
      </c>
      <c r="C7" s="85">
        <v>45</v>
      </c>
      <c r="D7" s="86" t="s">
        <v>210</v>
      </c>
    </row>
    <row r="8" spans="2:4" ht="12.75">
      <c r="B8" s="84">
        <v>6</v>
      </c>
      <c r="C8" s="85">
        <v>40</v>
      </c>
      <c r="D8" s="86" t="s">
        <v>210</v>
      </c>
    </row>
    <row r="9" spans="2:4" ht="12.75">
      <c r="B9" s="84">
        <v>7</v>
      </c>
      <c r="C9" s="85">
        <v>36</v>
      </c>
      <c r="D9" s="86" t="s">
        <v>210</v>
      </c>
    </row>
    <row r="10" spans="2:4" ht="12.75">
      <c r="B10" s="84">
        <v>8</v>
      </c>
      <c r="C10" s="85">
        <v>32</v>
      </c>
      <c r="D10" s="86" t="s">
        <v>210</v>
      </c>
    </row>
    <row r="11" spans="2:4" ht="12.75">
      <c r="B11" s="84">
        <v>9</v>
      </c>
      <c r="C11" s="85">
        <v>29</v>
      </c>
      <c r="D11" s="86" t="s">
        <v>210</v>
      </c>
    </row>
    <row r="12" spans="2:4" ht="12.75">
      <c r="B12" s="84">
        <v>10</v>
      </c>
      <c r="C12" s="85">
        <v>26</v>
      </c>
      <c r="D12" s="86" t="s">
        <v>210</v>
      </c>
    </row>
    <row r="13" spans="2:4" ht="12.75">
      <c r="B13" s="84">
        <v>11</v>
      </c>
      <c r="C13" s="85">
        <v>24</v>
      </c>
      <c r="D13" s="86" t="s">
        <v>210</v>
      </c>
    </row>
    <row r="14" spans="2:4" ht="12.75">
      <c r="B14" s="84">
        <v>12</v>
      </c>
      <c r="C14" s="85">
        <v>22</v>
      </c>
      <c r="D14" s="86" t="s">
        <v>210</v>
      </c>
    </row>
    <row r="15" spans="2:4" ht="12.75">
      <c r="B15" s="84">
        <v>13</v>
      </c>
      <c r="C15" s="85">
        <v>20</v>
      </c>
      <c r="D15" s="86" t="s">
        <v>210</v>
      </c>
    </row>
    <row r="16" spans="2:4" ht="12.75">
      <c r="B16" s="84">
        <v>14</v>
      </c>
      <c r="C16" s="85">
        <v>18</v>
      </c>
      <c r="D16" s="86" t="s">
        <v>210</v>
      </c>
    </row>
    <row r="17" spans="2:4" ht="12.75">
      <c r="B17" s="84">
        <v>15</v>
      </c>
      <c r="C17" s="85">
        <v>16</v>
      </c>
      <c r="D17" s="86" t="s">
        <v>210</v>
      </c>
    </row>
    <row r="18" spans="2:4" ht="12.75">
      <c r="B18" s="84">
        <v>16</v>
      </c>
      <c r="C18" s="85">
        <v>15</v>
      </c>
      <c r="D18" s="86" t="s">
        <v>210</v>
      </c>
    </row>
    <row r="19" spans="2:4" ht="12.75">
      <c r="B19" s="84">
        <v>17</v>
      </c>
      <c r="C19" s="85">
        <v>14</v>
      </c>
      <c r="D19" s="86" t="s">
        <v>210</v>
      </c>
    </row>
    <row r="20" spans="2:4" ht="12.75">
      <c r="B20" s="84">
        <v>18</v>
      </c>
      <c r="C20" s="85">
        <v>13</v>
      </c>
      <c r="D20" s="86" t="s">
        <v>210</v>
      </c>
    </row>
    <row r="21" spans="2:4" ht="12.75">
      <c r="B21" s="84">
        <v>19</v>
      </c>
      <c r="C21" s="85">
        <v>12</v>
      </c>
      <c r="D21" s="86" t="s">
        <v>210</v>
      </c>
    </row>
    <row r="22" spans="2:4" ht="12.75">
      <c r="B22" s="84">
        <v>20</v>
      </c>
      <c r="C22" s="85">
        <v>11</v>
      </c>
      <c r="D22" s="86" t="s">
        <v>210</v>
      </c>
    </row>
    <row r="23" spans="2:4" ht="12.75">
      <c r="B23" s="84">
        <v>21</v>
      </c>
      <c r="C23" s="85">
        <v>10</v>
      </c>
      <c r="D23" s="86" t="s">
        <v>210</v>
      </c>
    </row>
    <row r="24" spans="2:4" ht="12.75">
      <c r="B24" s="84">
        <v>22</v>
      </c>
      <c r="C24" s="85">
        <v>9</v>
      </c>
      <c r="D24" s="86" t="s">
        <v>210</v>
      </c>
    </row>
    <row r="25" spans="2:4" ht="12.75">
      <c r="B25" s="84">
        <v>23</v>
      </c>
      <c r="C25" s="85">
        <v>8</v>
      </c>
      <c r="D25" s="86" t="s">
        <v>210</v>
      </c>
    </row>
    <row r="26" spans="2:4" ht="12.75">
      <c r="B26" s="84">
        <v>24</v>
      </c>
      <c r="C26" s="85">
        <v>7</v>
      </c>
      <c r="D26" s="86" t="s">
        <v>210</v>
      </c>
    </row>
    <row r="27" spans="2:4" ht="12.75">
      <c r="B27" s="84">
        <v>25</v>
      </c>
      <c r="C27" s="85">
        <v>6</v>
      </c>
      <c r="D27" s="86" t="s">
        <v>210</v>
      </c>
    </row>
    <row r="28" spans="2:4" ht="12.75">
      <c r="B28" s="84">
        <v>26</v>
      </c>
      <c r="C28" s="85">
        <v>5</v>
      </c>
      <c r="D28" s="86" t="s">
        <v>210</v>
      </c>
    </row>
    <row r="29" spans="2:4" ht="12.75">
      <c r="B29" s="84">
        <v>27</v>
      </c>
      <c r="C29" s="85">
        <v>4</v>
      </c>
      <c r="D29" s="86" t="s">
        <v>210</v>
      </c>
    </row>
    <row r="30" spans="2:4" ht="12.75">
      <c r="B30" s="84">
        <v>28</v>
      </c>
      <c r="C30" s="85">
        <v>3</v>
      </c>
      <c r="D30" s="86" t="s">
        <v>210</v>
      </c>
    </row>
    <row r="31" spans="2:4" ht="12.75">
      <c r="B31" s="84">
        <v>29</v>
      </c>
      <c r="C31" s="85">
        <v>2</v>
      </c>
      <c r="D31" s="86" t="s">
        <v>210</v>
      </c>
    </row>
    <row r="32" spans="2:4" ht="12.75">
      <c r="B32" s="84">
        <v>30</v>
      </c>
      <c r="C32" s="85">
        <v>1</v>
      </c>
      <c r="D32" s="86" t="s">
        <v>210</v>
      </c>
    </row>
    <row r="33" spans="2:4" ht="12.75">
      <c r="B33" s="84">
        <v>31</v>
      </c>
      <c r="C33" s="85">
        <v>0</v>
      </c>
      <c r="D33" s="86" t="s">
        <v>210</v>
      </c>
    </row>
    <row r="34" spans="2:4" ht="12.75">
      <c r="B34" s="84">
        <v>32</v>
      </c>
      <c r="C34" s="85">
        <v>0</v>
      </c>
      <c r="D34" s="86" t="s">
        <v>210</v>
      </c>
    </row>
    <row r="35" spans="2:4" ht="12.75">
      <c r="B35" s="84">
        <v>33</v>
      </c>
      <c r="C35" s="85">
        <v>0</v>
      </c>
      <c r="D35" s="86" t="s">
        <v>210</v>
      </c>
    </row>
    <row r="36" spans="2:4" ht="12.75">
      <c r="B36" s="84">
        <v>34</v>
      </c>
      <c r="C36" s="85">
        <v>0</v>
      </c>
      <c r="D36" s="86" t="s">
        <v>210</v>
      </c>
    </row>
    <row r="37" spans="2:4" ht="12.75">
      <c r="B37" s="84">
        <v>35</v>
      </c>
      <c r="C37" s="85">
        <v>0</v>
      </c>
      <c r="D37" s="86" t="s">
        <v>210</v>
      </c>
    </row>
    <row r="38" spans="2:4" ht="12.75">
      <c r="B38" s="84">
        <v>36</v>
      </c>
      <c r="C38" s="85">
        <v>0</v>
      </c>
      <c r="D38" s="86" t="s">
        <v>210</v>
      </c>
    </row>
    <row r="39" spans="2:4" ht="12.75">
      <c r="B39" s="84">
        <v>37</v>
      </c>
      <c r="C39" s="85">
        <v>0</v>
      </c>
      <c r="D39" s="86" t="s">
        <v>210</v>
      </c>
    </row>
    <row r="40" spans="2:4" ht="12.75">
      <c r="B40" s="84">
        <v>38</v>
      </c>
      <c r="C40" s="85">
        <v>0</v>
      </c>
      <c r="D40" s="86" t="s">
        <v>210</v>
      </c>
    </row>
    <row r="41" spans="2:4" ht="12.75">
      <c r="B41" s="84">
        <v>39</v>
      </c>
      <c r="C41" s="85">
        <v>0</v>
      </c>
      <c r="D41" s="86" t="s">
        <v>210</v>
      </c>
    </row>
    <row r="42" spans="2:4" ht="12.75">
      <c r="B42" s="84">
        <v>40</v>
      </c>
      <c r="C42" s="85">
        <v>0</v>
      </c>
      <c r="D42" s="86" t="s">
        <v>210</v>
      </c>
    </row>
    <row r="43" spans="2:4" ht="12.75">
      <c r="B43" s="84">
        <v>41</v>
      </c>
      <c r="C43" s="85">
        <v>0</v>
      </c>
      <c r="D43" s="86" t="s">
        <v>210</v>
      </c>
    </row>
    <row r="44" spans="2:4" ht="12.75">
      <c r="B44" s="84">
        <v>42</v>
      </c>
      <c r="C44" s="85">
        <v>0</v>
      </c>
      <c r="D44" s="86" t="s">
        <v>210</v>
      </c>
    </row>
    <row r="45" spans="2:4" ht="12.75">
      <c r="B45" s="84">
        <v>43</v>
      </c>
      <c r="C45" s="85">
        <v>0</v>
      </c>
      <c r="D45" s="86" t="s">
        <v>210</v>
      </c>
    </row>
    <row r="46" spans="2:4" ht="12.75">
      <c r="B46" s="84">
        <v>44</v>
      </c>
      <c r="C46" s="85">
        <v>0</v>
      </c>
      <c r="D46" s="86" t="s">
        <v>210</v>
      </c>
    </row>
    <row r="47" spans="2:4" ht="12.75">
      <c r="B47" s="84">
        <v>45</v>
      </c>
      <c r="C47" s="85">
        <v>0</v>
      </c>
      <c r="D47" s="86" t="s">
        <v>210</v>
      </c>
    </row>
    <row r="48" spans="2:4" ht="12.75">
      <c r="B48" s="84">
        <v>46</v>
      </c>
      <c r="C48" s="85">
        <v>0</v>
      </c>
      <c r="D48" s="86" t="s">
        <v>210</v>
      </c>
    </row>
    <row r="49" spans="2:4" ht="12.75">
      <c r="B49" s="84">
        <v>47</v>
      </c>
      <c r="C49" s="85">
        <v>0</v>
      </c>
      <c r="D49" s="86" t="s">
        <v>210</v>
      </c>
    </row>
    <row r="50" spans="2:4" ht="12.75">
      <c r="B50" s="84">
        <v>48</v>
      </c>
      <c r="C50" s="85">
        <v>0</v>
      </c>
      <c r="D50" s="86" t="s">
        <v>210</v>
      </c>
    </row>
    <row r="51" spans="2:4" ht="12.75">
      <c r="B51" s="84">
        <v>49</v>
      </c>
      <c r="C51" s="85">
        <v>0</v>
      </c>
      <c r="D51" s="86" t="s">
        <v>210</v>
      </c>
    </row>
    <row r="52" spans="2:4" ht="12.75">
      <c r="B52" s="84">
        <v>50</v>
      </c>
      <c r="C52" s="85">
        <v>0</v>
      </c>
      <c r="D52" s="86" t="s">
        <v>210</v>
      </c>
    </row>
    <row r="53" spans="2:4" ht="12.75">
      <c r="B53" s="84">
        <v>51</v>
      </c>
      <c r="C53" s="85">
        <v>0</v>
      </c>
      <c r="D53" s="86" t="s">
        <v>210</v>
      </c>
    </row>
    <row r="54" spans="2:4" ht="12.75">
      <c r="B54" s="84">
        <v>52</v>
      </c>
      <c r="C54" s="85">
        <v>0</v>
      </c>
      <c r="D54" s="86" t="s">
        <v>210</v>
      </c>
    </row>
    <row r="55" spans="2:4" ht="12.75">
      <c r="B55" s="84">
        <v>53</v>
      </c>
      <c r="C55" s="85">
        <v>0</v>
      </c>
      <c r="D55" s="86" t="s">
        <v>210</v>
      </c>
    </row>
    <row r="56" spans="2:4" ht="12.75">
      <c r="B56" s="84">
        <v>54</v>
      </c>
      <c r="C56" s="85">
        <v>0</v>
      </c>
      <c r="D56" s="86" t="s">
        <v>210</v>
      </c>
    </row>
    <row r="57" spans="2:4" ht="12.75">
      <c r="B57" s="84">
        <v>55</v>
      </c>
      <c r="C57" s="85">
        <v>0</v>
      </c>
      <c r="D57" s="86" t="s">
        <v>210</v>
      </c>
    </row>
    <row r="58" spans="2:4" ht="12.75">
      <c r="B58" s="84">
        <v>56</v>
      </c>
      <c r="C58" s="85">
        <v>0</v>
      </c>
      <c r="D58" s="86" t="s">
        <v>210</v>
      </c>
    </row>
    <row r="59" spans="2:4" ht="12.75">
      <c r="B59" s="84">
        <v>57</v>
      </c>
      <c r="C59" s="85">
        <v>0</v>
      </c>
      <c r="D59" s="86" t="s">
        <v>210</v>
      </c>
    </row>
    <row r="60" spans="2:4" ht="12.75">
      <c r="B60" s="84">
        <v>58</v>
      </c>
      <c r="C60" s="85">
        <v>0</v>
      </c>
      <c r="D60" s="86" t="s">
        <v>210</v>
      </c>
    </row>
    <row r="61" spans="2:4" ht="12.75">
      <c r="B61" s="84">
        <v>59</v>
      </c>
      <c r="C61" s="85">
        <v>0</v>
      </c>
      <c r="D61" s="86" t="s">
        <v>210</v>
      </c>
    </row>
    <row r="62" spans="2:4" ht="12.75">
      <c r="B62" s="84">
        <v>60</v>
      </c>
      <c r="C62" s="85">
        <v>0</v>
      </c>
      <c r="D62" s="86" t="s">
        <v>210</v>
      </c>
    </row>
    <row r="63" spans="2:4" ht="12.75">
      <c r="B63" s="84">
        <v>61</v>
      </c>
      <c r="C63" s="85">
        <v>0</v>
      </c>
      <c r="D63" s="86" t="s">
        <v>210</v>
      </c>
    </row>
    <row r="64" spans="2:4" ht="12.75">
      <c r="B64" s="84">
        <v>62</v>
      </c>
      <c r="C64" s="85">
        <v>0</v>
      </c>
      <c r="D64" s="86" t="s">
        <v>210</v>
      </c>
    </row>
    <row r="65" spans="2:4" ht="12.75">
      <c r="B65" s="84">
        <v>63</v>
      </c>
      <c r="C65" s="85">
        <v>0</v>
      </c>
      <c r="D65" s="86" t="s">
        <v>210</v>
      </c>
    </row>
    <row r="66" spans="2:4" ht="12.75">
      <c r="B66" s="84">
        <v>64</v>
      </c>
      <c r="C66" s="85">
        <v>0</v>
      </c>
      <c r="D66" s="86" t="s">
        <v>210</v>
      </c>
    </row>
    <row r="67" spans="2:4" ht="12.75">
      <c r="B67" s="84">
        <v>65</v>
      </c>
      <c r="C67" s="85">
        <v>0</v>
      </c>
      <c r="D67" s="86" t="s">
        <v>210</v>
      </c>
    </row>
    <row r="68" spans="2:4" ht="12.75">
      <c r="B68" s="84">
        <v>66</v>
      </c>
      <c r="C68" s="85">
        <v>0</v>
      </c>
      <c r="D68" s="86" t="s">
        <v>210</v>
      </c>
    </row>
    <row r="69" spans="2:4" ht="12.75">
      <c r="B69" s="84">
        <v>67</v>
      </c>
      <c r="C69" s="85">
        <v>0</v>
      </c>
      <c r="D69" s="86" t="s">
        <v>210</v>
      </c>
    </row>
    <row r="70" spans="2:4" ht="12.75">
      <c r="B70" s="84">
        <v>68</v>
      </c>
      <c r="C70" s="85">
        <v>0</v>
      </c>
      <c r="D70" s="86" t="s">
        <v>210</v>
      </c>
    </row>
    <row r="71" spans="2:4" ht="12.75">
      <c r="B71" s="84">
        <v>69</v>
      </c>
      <c r="C71" s="85">
        <v>0</v>
      </c>
      <c r="D71" s="86" t="s">
        <v>210</v>
      </c>
    </row>
    <row r="72" spans="2:4" ht="12.75">
      <c r="B72" s="84">
        <v>70</v>
      </c>
      <c r="C72" s="85">
        <v>0</v>
      </c>
      <c r="D72" s="86" t="s">
        <v>210</v>
      </c>
    </row>
    <row r="73" spans="2:4" ht="12.75">
      <c r="B73" s="84">
        <v>71</v>
      </c>
      <c r="C73" s="85">
        <v>0</v>
      </c>
      <c r="D73" s="86" t="s">
        <v>210</v>
      </c>
    </row>
    <row r="74" spans="2:4" ht="12.75">
      <c r="B74" s="84">
        <v>72</v>
      </c>
      <c r="C74" s="85">
        <v>0</v>
      </c>
      <c r="D74" s="86" t="s">
        <v>210</v>
      </c>
    </row>
    <row r="75" spans="2:4" ht="12.75">
      <c r="B75" s="84">
        <v>73</v>
      </c>
      <c r="C75" s="85">
        <v>0</v>
      </c>
      <c r="D75" s="86" t="s">
        <v>210</v>
      </c>
    </row>
    <row r="76" spans="2:4" ht="12.75">
      <c r="B76" s="84">
        <v>74</v>
      </c>
      <c r="C76" s="85">
        <v>0</v>
      </c>
      <c r="D76" s="86" t="s">
        <v>210</v>
      </c>
    </row>
    <row r="77" spans="2:4" ht="12.75">
      <c r="B77" s="84">
        <v>75</v>
      </c>
      <c r="C77" s="85">
        <v>0</v>
      </c>
      <c r="D77" s="86" t="s">
        <v>210</v>
      </c>
    </row>
    <row r="78" spans="2:4" ht="12.75">
      <c r="B78" s="84">
        <v>76</v>
      </c>
      <c r="C78" s="85">
        <v>0</v>
      </c>
      <c r="D78" s="86" t="s">
        <v>210</v>
      </c>
    </row>
    <row r="79" spans="2:4" ht="12.75">
      <c r="B79" s="84">
        <v>77</v>
      </c>
      <c r="C79" s="85">
        <v>0</v>
      </c>
      <c r="D79" s="86" t="s">
        <v>210</v>
      </c>
    </row>
    <row r="80" spans="2:4" ht="12.75">
      <c r="B80" s="84">
        <v>78</v>
      </c>
      <c r="C80" s="85">
        <v>0</v>
      </c>
      <c r="D80" s="86" t="s">
        <v>210</v>
      </c>
    </row>
    <row r="81" spans="2:4" ht="12.75">
      <c r="B81" s="84">
        <v>79</v>
      </c>
      <c r="C81" s="85">
        <v>0</v>
      </c>
      <c r="D81" s="86" t="s">
        <v>210</v>
      </c>
    </row>
    <row r="82" spans="2:4" ht="12.75">
      <c r="B82" s="84">
        <v>80</v>
      </c>
      <c r="C82" s="85">
        <v>0</v>
      </c>
      <c r="D82" s="86" t="s">
        <v>210</v>
      </c>
    </row>
    <row r="83" spans="2:4" ht="12.75">
      <c r="B83" s="84">
        <v>81</v>
      </c>
      <c r="C83" s="85">
        <v>0</v>
      </c>
      <c r="D83" s="86" t="s">
        <v>210</v>
      </c>
    </row>
    <row r="84" spans="2:4" ht="12.75">
      <c r="B84" s="84">
        <v>82</v>
      </c>
      <c r="C84" s="85">
        <v>0</v>
      </c>
      <c r="D84" s="86" t="s">
        <v>210</v>
      </c>
    </row>
    <row r="85" spans="2:4" ht="12.75">
      <c r="B85" s="84">
        <v>83</v>
      </c>
      <c r="C85" s="85">
        <v>0</v>
      </c>
      <c r="D85" s="86" t="s">
        <v>210</v>
      </c>
    </row>
    <row r="86" spans="2:4" ht="12.75">
      <c r="B86" s="84">
        <v>84</v>
      </c>
      <c r="C86" s="85">
        <v>0</v>
      </c>
      <c r="D86" s="86" t="s">
        <v>210</v>
      </c>
    </row>
    <row r="87" spans="2:4" ht="12.75">
      <c r="B87" s="84">
        <v>85</v>
      </c>
      <c r="C87" s="85">
        <v>0</v>
      </c>
      <c r="D87" s="86" t="s">
        <v>210</v>
      </c>
    </row>
    <row r="88" spans="2:4" ht="12.75">
      <c r="B88" s="84">
        <v>86</v>
      </c>
      <c r="C88" s="85">
        <v>0</v>
      </c>
      <c r="D88" s="86" t="s">
        <v>210</v>
      </c>
    </row>
    <row r="89" spans="2:4" ht="12.75">
      <c r="B89" s="84">
        <v>87</v>
      </c>
      <c r="C89" s="85">
        <v>0</v>
      </c>
      <c r="D89" s="86" t="s">
        <v>210</v>
      </c>
    </row>
    <row r="90" spans="2:4" ht="12.75">
      <c r="B90" s="84">
        <v>88</v>
      </c>
      <c r="C90" s="85">
        <v>0</v>
      </c>
      <c r="D90" s="86" t="s">
        <v>210</v>
      </c>
    </row>
    <row r="91" spans="2:4" ht="12.75">
      <c r="B91" s="84">
        <v>89</v>
      </c>
      <c r="C91" s="85">
        <v>0</v>
      </c>
      <c r="D91" s="86" t="s">
        <v>210</v>
      </c>
    </row>
    <row r="92" spans="2:4" ht="12.75">
      <c r="B92" s="84">
        <v>90</v>
      </c>
      <c r="C92" s="85">
        <v>0</v>
      </c>
      <c r="D92" s="86" t="s">
        <v>210</v>
      </c>
    </row>
    <row r="93" spans="2:4" ht="12.75">
      <c r="B93" s="84">
        <v>91</v>
      </c>
      <c r="C93" s="85">
        <v>0</v>
      </c>
      <c r="D93" s="86" t="s">
        <v>210</v>
      </c>
    </row>
    <row r="94" spans="2:4" ht="12.75">
      <c r="B94" s="84">
        <v>92</v>
      </c>
      <c r="C94" s="85">
        <v>0</v>
      </c>
      <c r="D94" s="86" t="s">
        <v>210</v>
      </c>
    </row>
    <row r="95" spans="2:4" ht="12.75">
      <c r="B95" s="84">
        <v>93</v>
      </c>
      <c r="C95" s="85">
        <v>0</v>
      </c>
      <c r="D95" s="86" t="s">
        <v>210</v>
      </c>
    </row>
    <row r="96" spans="2:4" ht="12.75">
      <c r="B96" s="84">
        <v>94</v>
      </c>
      <c r="C96" s="85">
        <v>0</v>
      </c>
      <c r="D96" s="86" t="s">
        <v>210</v>
      </c>
    </row>
    <row r="97" spans="2:4" ht="12.75">
      <c r="B97" s="84">
        <v>95</v>
      </c>
      <c r="C97" s="85">
        <v>0</v>
      </c>
      <c r="D97" s="86" t="s">
        <v>210</v>
      </c>
    </row>
    <row r="98" spans="2:4" ht="12.75">
      <c r="B98" s="84">
        <v>96</v>
      </c>
      <c r="C98" s="85">
        <v>0</v>
      </c>
      <c r="D98" s="86" t="s">
        <v>210</v>
      </c>
    </row>
    <row r="99" spans="2:4" ht="12.75">
      <c r="B99" s="84">
        <v>97</v>
      </c>
      <c r="C99" s="85">
        <v>0</v>
      </c>
      <c r="D99" s="86" t="s">
        <v>210</v>
      </c>
    </row>
    <row r="100" spans="2:4" ht="12.75">
      <c r="B100" s="84">
        <v>98</v>
      </c>
      <c r="C100" s="85">
        <v>0</v>
      </c>
      <c r="D100" s="86" t="s">
        <v>210</v>
      </c>
    </row>
    <row r="101" spans="2:4" ht="12.75">
      <c r="B101" s="84">
        <v>99</v>
      </c>
      <c r="C101" s="85">
        <v>0</v>
      </c>
      <c r="D101" s="86" t="s">
        <v>210</v>
      </c>
    </row>
    <row r="102" spans="2:4" ht="12.75">
      <c r="B102" s="84">
        <v>100</v>
      </c>
      <c r="C102" s="85">
        <v>0</v>
      </c>
      <c r="D102" s="86" t="s">
        <v>210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Zeros="0" zoomScalePageLayoutView="0" workbookViewId="0" topLeftCell="A4">
      <selection activeCell="P17" sqref="P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12" ht="19.5" customHeight="1">
      <c r="A3" s="320" t="s">
        <v>306</v>
      </c>
      <c r="B3" s="320"/>
      <c r="C3" s="320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20"/>
      <c r="B4" s="320"/>
      <c r="C4" s="320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318" t="s">
        <v>24</v>
      </c>
      <c r="B6" s="319" t="s">
        <v>25</v>
      </c>
      <c r="C6" s="319" t="s">
        <v>9</v>
      </c>
      <c r="D6" s="319" t="s">
        <v>26</v>
      </c>
      <c r="E6" s="319" t="s">
        <v>27</v>
      </c>
      <c r="F6" s="319" t="s">
        <v>28</v>
      </c>
      <c r="G6" s="316" t="s">
        <v>29</v>
      </c>
      <c r="H6" s="316"/>
      <c r="I6" s="316"/>
      <c r="J6" s="314" t="s">
        <v>30</v>
      </c>
      <c r="K6" s="316" t="s">
        <v>31</v>
      </c>
      <c r="L6" s="316"/>
      <c r="M6" s="316"/>
      <c r="N6" s="314" t="s">
        <v>32</v>
      </c>
      <c r="O6" s="314" t="s">
        <v>33</v>
      </c>
      <c r="P6" s="308" t="s">
        <v>34</v>
      </c>
      <c r="S6" s="6"/>
      <c r="T6" s="6"/>
    </row>
    <row r="7" spans="1:20" ht="13.5" thickBot="1">
      <c r="A7" s="318"/>
      <c r="B7" s="319"/>
      <c r="C7" s="319"/>
      <c r="D7" s="319"/>
      <c r="E7" s="319"/>
      <c r="F7" s="319"/>
      <c r="G7" s="29" t="s">
        <v>35</v>
      </c>
      <c r="H7" s="29" t="s">
        <v>36</v>
      </c>
      <c r="I7" s="29" t="s">
        <v>37</v>
      </c>
      <c r="J7" s="315"/>
      <c r="K7" s="30" t="s">
        <v>35</v>
      </c>
      <c r="L7" s="29" t="s">
        <v>36</v>
      </c>
      <c r="M7" s="29" t="s">
        <v>37</v>
      </c>
      <c r="N7" s="315"/>
      <c r="O7" s="315"/>
      <c r="P7" s="309"/>
      <c r="S7" s="6"/>
      <c r="T7" s="6"/>
    </row>
    <row r="8" spans="1:20" s="173" customFormat="1" ht="15" customHeight="1">
      <c r="A8" s="212">
        <v>1</v>
      </c>
      <c r="B8" s="144" t="s">
        <v>80</v>
      </c>
      <c r="C8" s="144" t="s">
        <v>86</v>
      </c>
      <c r="D8" s="144" t="s">
        <v>253</v>
      </c>
      <c r="E8" s="144" t="s">
        <v>254</v>
      </c>
      <c r="F8" s="200" t="s">
        <v>255</v>
      </c>
      <c r="G8" s="162">
        <v>94</v>
      </c>
      <c r="H8" s="162">
        <v>96</v>
      </c>
      <c r="I8" s="162">
        <v>94</v>
      </c>
      <c r="J8" s="213">
        <f aca="true" t="shared" si="0" ref="J8:J16">AVERAGE(G8:I8)</f>
        <v>94.66666666666667</v>
      </c>
      <c r="K8" s="214">
        <v>89</v>
      </c>
      <c r="L8" s="214">
        <v>98</v>
      </c>
      <c r="M8" s="215">
        <v>88</v>
      </c>
      <c r="N8" s="216">
        <f aca="true" t="shared" si="1" ref="N8:N16">((K8+L8+M8)-MIN(K8:M8))/2</f>
        <v>93.5</v>
      </c>
      <c r="O8" s="213">
        <f aca="true" t="shared" si="2" ref="O8:O16">J8+N8</f>
        <v>188.16666666666669</v>
      </c>
      <c r="P8" s="168">
        <f>VLOOKUP($A$8:$A$86,'Body do MiČR'!$B$3:$D$102,2)</f>
        <v>100</v>
      </c>
      <c r="S8" s="169"/>
      <c r="T8" s="169"/>
    </row>
    <row r="9" spans="1:20" s="173" customFormat="1" ht="15" customHeight="1">
      <c r="A9" s="217">
        <v>2</v>
      </c>
      <c r="B9" s="145" t="s">
        <v>72</v>
      </c>
      <c r="C9" s="145" t="s">
        <v>87</v>
      </c>
      <c r="D9" s="145" t="s">
        <v>256</v>
      </c>
      <c r="E9" s="145" t="s">
        <v>213</v>
      </c>
      <c r="F9" s="201" t="s">
        <v>50</v>
      </c>
      <c r="G9" s="177">
        <v>93</v>
      </c>
      <c r="H9" s="177">
        <v>93</v>
      </c>
      <c r="I9" s="177">
        <v>91</v>
      </c>
      <c r="J9" s="218">
        <f t="shared" si="0"/>
        <v>92.33333333333333</v>
      </c>
      <c r="K9" s="220">
        <v>83</v>
      </c>
      <c r="L9" s="219">
        <v>96</v>
      </c>
      <c r="M9" s="219">
        <v>94</v>
      </c>
      <c r="N9" s="221">
        <f t="shared" si="1"/>
        <v>95</v>
      </c>
      <c r="O9" s="218">
        <f t="shared" si="2"/>
        <v>187.33333333333331</v>
      </c>
      <c r="P9" s="183">
        <f>VLOOKUP($A$8:$A$86,'Body do MiČR'!$B$3:$D$102,2)</f>
        <v>80</v>
      </c>
      <c r="S9" s="169"/>
      <c r="T9" s="169"/>
    </row>
    <row r="10" spans="1:20" s="173" customFormat="1" ht="15" customHeight="1">
      <c r="A10" s="217">
        <v>3</v>
      </c>
      <c r="B10" s="145" t="s">
        <v>114</v>
      </c>
      <c r="C10" s="145" t="s">
        <v>115</v>
      </c>
      <c r="D10" s="145" t="s">
        <v>250</v>
      </c>
      <c r="E10" s="145" t="s">
        <v>251</v>
      </c>
      <c r="F10" s="201" t="s">
        <v>252</v>
      </c>
      <c r="G10" s="177">
        <v>95</v>
      </c>
      <c r="H10" s="177">
        <v>94</v>
      </c>
      <c r="I10" s="177">
        <v>97</v>
      </c>
      <c r="J10" s="218">
        <f t="shared" si="0"/>
        <v>95.33333333333333</v>
      </c>
      <c r="K10" s="219">
        <v>93</v>
      </c>
      <c r="L10" s="219">
        <v>90</v>
      </c>
      <c r="M10" s="220">
        <v>0</v>
      </c>
      <c r="N10" s="221">
        <f t="shared" si="1"/>
        <v>91.5</v>
      </c>
      <c r="O10" s="218">
        <f t="shared" si="2"/>
        <v>186.83333333333331</v>
      </c>
      <c r="P10" s="183">
        <f>VLOOKUP($A$8:$A$86,'Body do MiČR'!$B$3:$D$102,2)</f>
        <v>60</v>
      </c>
      <c r="S10" s="169"/>
      <c r="T10" s="169"/>
    </row>
    <row r="11" spans="1:20" s="173" customFormat="1" ht="15" customHeight="1">
      <c r="A11" s="217">
        <v>4</v>
      </c>
      <c r="B11" s="245" t="s">
        <v>422</v>
      </c>
      <c r="C11" s="246" t="s">
        <v>158</v>
      </c>
      <c r="D11" s="247" t="s">
        <v>249</v>
      </c>
      <c r="E11" s="247" t="s">
        <v>157</v>
      </c>
      <c r="F11" s="248" t="s">
        <v>58</v>
      </c>
      <c r="G11" s="219">
        <v>92</v>
      </c>
      <c r="H11" s="219">
        <v>91</v>
      </c>
      <c r="I11" s="219">
        <v>86</v>
      </c>
      <c r="J11" s="218">
        <f t="shared" si="0"/>
        <v>89.66666666666667</v>
      </c>
      <c r="K11" s="219">
        <v>100</v>
      </c>
      <c r="L11" s="219">
        <v>88</v>
      </c>
      <c r="M11" s="220">
        <v>88</v>
      </c>
      <c r="N11" s="221">
        <f t="shared" si="1"/>
        <v>94</v>
      </c>
      <c r="O11" s="218">
        <f t="shared" si="2"/>
        <v>183.66666666666669</v>
      </c>
      <c r="P11" s="183">
        <f>VLOOKUP($A$8:$A$86,'Body do MiČR'!$B$3:$D$102,2)</f>
        <v>50</v>
      </c>
      <c r="S11" s="169"/>
      <c r="T11" s="169"/>
    </row>
    <row r="12" spans="1:20" s="173" customFormat="1" ht="15" customHeight="1">
      <c r="A12" s="217">
        <v>5</v>
      </c>
      <c r="B12" s="145" t="s">
        <v>60</v>
      </c>
      <c r="C12" s="145" t="s">
        <v>61</v>
      </c>
      <c r="D12" s="145" t="s">
        <v>253</v>
      </c>
      <c r="E12" s="145" t="s">
        <v>258</v>
      </c>
      <c r="F12" s="201" t="s">
        <v>58</v>
      </c>
      <c r="G12" s="177">
        <v>93</v>
      </c>
      <c r="H12" s="177">
        <v>96</v>
      </c>
      <c r="I12" s="177">
        <v>93</v>
      </c>
      <c r="J12" s="218">
        <f t="shared" si="0"/>
        <v>94</v>
      </c>
      <c r="K12" s="219">
        <v>88</v>
      </c>
      <c r="L12" s="219">
        <v>89</v>
      </c>
      <c r="M12" s="220">
        <v>0</v>
      </c>
      <c r="N12" s="221">
        <f t="shared" si="1"/>
        <v>88.5</v>
      </c>
      <c r="O12" s="218">
        <f t="shared" si="2"/>
        <v>182.5</v>
      </c>
      <c r="P12" s="183">
        <v>50</v>
      </c>
      <c r="S12" s="169"/>
      <c r="T12" s="169"/>
    </row>
    <row r="13" spans="1:20" s="173" customFormat="1" ht="15" customHeight="1">
      <c r="A13" s="217">
        <v>6</v>
      </c>
      <c r="B13" s="145" t="s">
        <v>76</v>
      </c>
      <c r="C13" s="145" t="s">
        <v>77</v>
      </c>
      <c r="D13" s="145" t="s">
        <v>259</v>
      </c>
      <c r="E13" s="145" t="s">
        <v>179</v>
      </c>
      <c r="F13" s="201" t="s">
        <v>64</v>
      </c>
      <c r="G13" s="177">
        <v>87</v>
      </c>
      <c r="H13" s="177">
        <v>82</v>
      </c>
      <c r="I13" s="177">
        <v>82</v>
      </c>
      <c r="J13" s="218">
        <f t="shared" si="0"/>
        <v>83.66666666666667</v>
      </c>
      <c r="K13" s="219">
        <v>100</v>
      </c>
      <c r="L13" s="219">
        <v>94</v>
      </c>
      <c r="M13" s="220">
        <v>94</v>
      </c>
      <c r="N13" s="221">
        <f t="shared" si="1"/>
        <v>97</v>
      </c>
      <c r="O13" s="218">
        <f t="shared" si="2"/>
        <v>180.66666666666669</v>
      </c>
      <c r="P13" s="183">
        <v>45</v>
      </c>
      <c r="S13" s="169"/>
      <c r="T13" s="169"/>
    </row>
    <row r="14" spans="1:20" s="173" customFormat="1" ht="15" customHeight="1">
      <c r="A14" s="217">
        <v>7</v>
      </c>
      <c r="B14" s="145" t="s">
        <v>51</v>
      </c>
      <c r="C14" s="145" t="s">
        <v>52</v>
      </c>
      <c r="D14" s="145" t="s">
        <v>259</v>
      </c>
      <c r="E14" s="145" t="s">
        <v>59</v>
      </c>
      <c r="F14" s="201" t="s">
        <v>50</v>
      </c>
      <c r="G14" s="177">
        <v>86</v>
      </c>
      <c r="H14" s="177">
        <v>81</v>
      </c>
      <c r="I14" s="177">
        <v>81</v>
      </c>
      <c r="J14" s="235">
        <f t="shared" si="0"/>
        <v>82.66666666666667</v>
      </c>
      <c r="K14" s="219">
        <v>94</v>
      </c>
      <c r="L14" s="220">
        <v>94</v>
      </c>
      <c r="M14" s="219">
        <v>100</v>
      </c>
      <c r="N14" s="236">
        <f t="shared" si="1"/>
        <v>97</v>
      </c>
      <c r="O14" s="235">
        <f t="shared" si="2"/>
        <v>179.66666666666669</v>
      </c>
      <c r="P14" s="183">
        <v>40</v>
      </c>
      <c r="S14" s="169"/>
      <c r="T14" s="169"/>
    </row>
    <row r="15" spans="1:20" s="173" customFormat="1" ht="15" customHeight="1">
      <c r="A15" s="217">
        <v>8</v>
      </c>
      <c r="B15" s="145" t="s">
        <v>260</v>
      </c>
      <c r="C15" s="145" t="s">
        <v>261</v>
      </c>
      <c r="D15" s="145" t="s">
        <v>245</v>
      </c>
      <c r="E15" s="145" t="s">
        <v>262</v>
      </c>
      <c r="F15" s="201" t="s">
        <v>64</v>
      </c>
      <c r="G15" s="177">
        <v>87</v>
      </c>
      <c r="H15" s="177">
        <v>85</v>
      </c>
      <c r="I15" s="177">
        <v>84</v>
      </c>
      <c r="J15" s="218">
        <f t="shared" si="0"/>
        <v>85.33333333333333</v>
      </c>
      <c r="K15" s="220">
        <v>83</v>
      </c>
      <c r="L15" s="219">
        <v>98</v>
      </c>
      <c r="M15" s="219">
        <v>89</v>
      </c>
      <c r="N15" s="221">
        <f t="shared" si="1"/>
        <v>93.5</v>
      </c>
      <c r="O15" s="218">
        <f t="shared" si="2"/>
        <v>178.83333333333331</v>
      </c>
      <c r="P15" s="183">
        <v>36</v>
      </c>
      <c r="S15" s="169"/>
      <c r="T15" s="169"/>
    </row>
    <row r="16" spans="1:20" s="173" customFormat="1" ht="15" customHeight="1" thickBot="1">
      <c r="A16" s="223">
        <v>9</v>
      </c>
      <c r="B16" s="149" t="s">
        <v>62</v>
      </c>
      <c r="C16" s="149" t="s">
        <v>85</v>
      </c>
      <c r="D16" s="149" t="s">
        <v>253</v>
      </c>
      <c r="E16" s="149" t="s">
        <v>257</v>
      </c>
      <c r="F16" s="202" t="s">
        <v>65</v>
      </c>
      <c r="G16" s="192">
        <v>92</v>
      </c>
      <c r="H16" s="192">
        <v>95</v>
      </c>
      <c r="I16" s="192">
        <v>90</v>
      </c>
      <c r="J16" s="224">
        <f t="shared" si="0"/>
        <v>92.33333333333333</v>
      </c>
      <c r="K16" s="225">
        <v>98</v>
      </c>
      <c r="L16" s="225">
        <v>70</v>
      </c>
      <c r="M16" s="226">
        <v>0</v>
      </c>
      <c r="N16" s="227">
        <f t="shared" si="1"/>
        <v>84</v>
      </c>
      <c r="O16" s="224">
        <f t="shared" si="2"/>
        <v>176.33333333333331</v>
      </c>
      <c r="P16" s="199">
        <v>32</v>
      </c>
      <c r="S16" s="169"/>
      <c r="T16" s="169"/>
    </row>
    <row r="17" ht="15" customHeight="1" thickBot="1"/>
    <row r="18" spans="2:16" ht="15" customHeight="1">
      <c r="B18" s="8" t="s">
        <v>29</v>
      </c>
      <c r="C18" s="310" t="s">
        <v>25</v>
      </c>
      <c r="D18" s="310"/>
      <c r="E18" s="9" t="s">
        <v>9</v>
      </c>
      <c r="F18" s="311" t="s">
        <v>38</v>
      </c>
      <c r="G18" s="311"/>
      <c r="H18" s="311"/>
      <c r="I18" s="312" t="s">
        <v>39</v>
      </c>
      <c r="J18" s="312"/>
      <c r="K18" s="313" t="s">
        <v>25</v>
      </c>
      <c r="L18" s="313"/>
      <c r="M18" s="313"/>
      <c r="N18" s="11" t="s">
        <v>9</v>
      </c>
      <c r="O18" s="311" t="s">
        <v>38</v>
      </c>
      <c r="P18" s="311"/>
    </row>
    <row r="19" spans="2:16" ht="15" customHeight="1">
      <c r="B19" s="15" t="s">
        <v>204</v>
      </c>
      <c r="C19" s="296" t="s">
        <v>117</v>
      </c>
      <c r="D19" s="296"/>
      <c r="E19" s="13" t="s">
        <v>244</v>
      </c>
      <c r="F19" s="295"/>
      <c r="G19" s="295"/>
      <c r="H19" s="295"/>
      <c r="I19" s="307" t="s">
        <v>40</v>
      </c>
      <c r="J19" s="307"/>
      <c r="K19" s="302" t="s">
        <v>123</v>
      </c>
      <c r="L19" s="303"/>
      <c r="M19" s="303"/>
      <c r="N19" s="143" t="s">
        <v>425</v>
      </c>
      <c r="O19" s="295"/>
      <c r="P19" s="295"/>
    </row>
    <row r="20" spans="2:16" ht="15" customHeight="1">
      <c r="B20" s="15">
        <v>2</v>
      </c>
      <c r="C20" s="296" t="s">
        <v>152</v>
      </c>
      <c r="D20" s="296"/>
      <c r="E20" s="13" t="s">
        <v>378</v>
      </c>
      <c r="F20" s="295"/>
      <c r="G20" s="295"/>
      <c r="H20" s="295"/>
      <c r="I20" s="307" t="s">
        <v>41</v>
      </c>
      <c r="J20" s="307"/>
      <c r="K20" s="302" t="s">
        <v>119</v>
      </c>
      <c r="L20" s="303"/>
      <c r="M20" s="303"/>
      <c r="N20" s="143" t="s">
        <v>428</v>
      </c>
      <c r="O20" s="295"/>
      <c r="P20" s="295"/>
    </row>
    <row r="21" spans="2:16" ht="15" customHeight="1">
      <c r="B21" s="15">
        <v>3</v>
      </c>
      <c r="C21" s="296" t="s">
        <v>98</v>
      </c>
      <c r="D21" s="296"/>
      <c r="E21" s="13" t="s">
        <v>394</v>
      </c>
      <c r="F21" s="295"/>
      <c r="G21" s="295"/>
      <c r="H21" s="295"/>
      <c r="I21" s="304"/>
      <c r="J21" s="304"/>
      <c r="K21" s="302" t="s">
        <v>69</v>
      </c>
      <c r="L21" s="303"/>
      <c r="M21" s="303"/>
      <c r="N21" s="143" t="s">
        <v>427</v>
      </c>
      <c r="O21" s="295"/>
      <c r="P21" s="295"/>
    </row>
    <row r="22" spans="2:16" ht="15" customHeight="1">
      <c r="B22" s="12"/>
      <c r="C22" s="296"/>
      <c r="D22" s="296"/>
      <c r="E22" s="13"/>
      <c r="F22" s="295"/>
      <c r="G22" s="295"/>
      <c r="H22" s="295"/>
      <c r="I22" s="304"/>
      <c r="J22" s="304"/>
      <c r="K22" s="305" t="s">
        <v>111</v>
      </c>
      <c r="L22" s="306"/>
      <c r="M22" s="306"/>
      <c r="N22" s="94" t="s">
        <v>381</v>
      </c>
      <c r="O22" s="295"/>
      <c r="P22" s="295"/>
    </row>
    <row r="23" spans="2:16" ht="15" customHeight="1">
      <c r="B23" s="12"/>
      <c r="C23" s="296"/>
      <c r="D23" s="296"/>
      <c r="E23" s="13"/>
      <c r="F23" s="295"/>
      <c r="G23" s="295"/>
      <c r="H23" s="295"/>
      <c r="I23" s="301"/>
      <c r="J23" s="301"/>
      <c r="K23" s="302"/>
      <c r="L23" s="303"/>
      <c r="M23" s="303"/>
      <c r="N23" s="93"/>
      <c r="O23" s="295"/>
      <c r="P23" s="295"/>
    </row>
    <row r="24" spans="2:16" ht="15" customHeight="1">
      <c r="B24" s="12"/>
      <c r="C24" s="296"/>
      <c r="D24" s="296"/>
      <c r="E24" s="13"/>
      <c r="F24" s="295"/>
      <c r="G24" s="295"/>
      <c r="H24" s="295"/>
      <c r="I24" s="297" t="s">
        <v>42</v>
      </c>
      <c r="J24" s="297"/>
      <c r="K24" s="298" t="s">
        <v>243</v>
      </c>
      <c r="L24" s="299"/>
      <c r="M24" s="300"/>
      <c r="N24" s="143" t="s">
        <v>212</v>
      </c>
      <c r="O24" s="295"/>
      <c r="P24" s="295"/>
    </row>
    <row r="25" spans="2:16" ht="15" customHeight="1" thickBot="1">
      <c r="B25" s="16" t="s">
        <v>43</v>
      </c>
      <c r="C25" s="292" t="s">
        <v>168</v>
      </c>
      <c r="D25" s="292"/>
      <c r="E25" s="17"/>
      <c r="F25" s="290"/>
      <c r="G25" s="290"/>
      <c r="H25" s="290"/>
      <c r="I25" s="293" t="s">
        <v>43</v>
      </c>
      <c r="J25" s="293"/>
      <c r="K25" s="294" t="s">
        <v>168</v>
      </c>
      <c r="L25" s="294"/>
      <c r="M25" s="294"/>
      <c r="N25" s="17"/>
      <c r="O25" s="290"/>
      <c r="P25" s="290"/>
    </row>
    <row r="26" spans="1:11" ht="15" customHeight="1">
      <c r="A26" s="18"/>
      <c r="B26" s="18"/>
      <c r="C26" s="291"/>
      <c r="D26" s="291"/>
      <c r="E26" s="18"/>
      <c r="F26" s="19"/>
      <c r="G26" s="19"/>
      <c r="H26" s="20"/>
      <c r="I26" s="20"/>
      <c r="J26" s="20"/>
      <c r="K26" s="20"/>
    </row>
    <row r="27" spans="1:10" ht="15" customHeight="1">
      <c r="A27" s="18"/>
      <c r="B27" s="21"/>
      <c r="C27" s="21"/>
      <c r="E27" s="22"/>
      <c r="F27" s="19"/>
      <c r="G27" s="19"/>
      <c r="H27" s="20"/>
      <c r="I27" s="20"/>
      <c r="J27" s="20"/>
    </row>
    <row r="28" spans="1:11" ht="15" customHeight="1">
      <c r="A28" s="18"/>
      <c r="B28" s="21"/>
      <c r="C28" s="21"/>
      <c r="E28" s="22"/>
      <c r="F28" s="19"/>
      <c r="G28" s="19"/>
      <c r="H28" s="20"/>
      <c r="I28" s="20"/>
      <c r="J28" s="20"/>
      <c r="K28" s="20"/>
    </row>
    <row r="29" spans="1:11" ht="15" customHeight="1">
      <c r="A29" s="18"/>
      <c r="B29" s="21"/>
      <c r="C29" s="21"/>
      <c r="E29" s="22"/>
      <c r="F29" s="21"/>
      <c r="G29" s="19"/>
      <c r="H29" s="20"/>
      <c r="I29" s="20"/>
      <c r="J29" s="20"/>
      <c r="K29" s="20"/>
    </row>
    <row r="30" spans="1:11" ht="15" customHeight="1">
      <c r="A30" s="18"/>
      <c r="B30" s="21"/>
      <c r="C30" s="21"/>
      <c r="E30" s="22"/>
      <c r="F30" s="19"/>
      <c r="G30" s="19"/>
      <c r="H30" s="20"/>
      <c r="I30" s="20"/>
      <c r="J30" s="20"/>
      <c r="K30" s="20"/>
    </row>
    <row r="31" spans="1:3" ht="15" customHeight="1">
      <c r="A31" s="18"/>
      <c r="B31" s="21"/>
      <c r="C31" s="21"/>
    </row>
    <row r="32" spans="1:3" ht="15" customHeight="1">
      <c r="A32" s="18"/>
      <c r="B32" s="21"/>
      <c r="C32" s="21"/>
    </row>
  </sheetData>
  <sheetProtection/>
  <mergeCells count="56">
    <mergeCell ref="A1:J1"/>
    <mergeCell ref="A2:J2"/>
    <mergeCell ref="A6:A7"/>
    <mergeCell ref="B6:B7"/>
    <mergeCell ref="C6:C7"/>
    <mergeCell ref="D6:D7"/>
    <mergeCell ref="E6:E7"/>
    <mergeCell ref="F6:F7"/>
    <mergeCell ref="G6:I6"/>
    <mergeCell ref="A3:C4"/>
    <mergeCell ref="P6:P7"/>
    <mergeCell ref="C18:D18"/>
    <mergeCell ref="F18:H18"/>
    <mergeCell ref="I18:J18"/>
    <mergeCell ref="K18:M18"/>
    <mergeCell ref="O18:P18"/>
    <mergeCell ref="J6:J7"/>
    <mergeCell ref="K6:M6"/>
    <mergeCell ref="N6:N7"/>
    <mergeCell ref="O6:O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21:P21"/>
    <mergeCell ref="C22:D22"/>
    <mergeCell ref="F22:H22"/>
    <mergeCell ref="I22:J22"/>
    <mergeCell ref="O22:P22"/>
    <mergeCell ref="C21:D21"/>
    <mergeCell ref="F21:H21"/>
    <mergeCell ref="I21:J21"/>
    <mergeCell ref="K21:M21"/>
    <mergeCell ref="K22:M22"/>
    <mergeCell ref="O23:P23"/>
    <mergeCell ref="C24:D24"/>
    <mergeCell ref="F24:H24"/>
    <mergeCell ref="I24:J24"/>
    <mergeCell ref="K24:M24"/>
    <mergeCell ref="O24:P24"/>
    <mergeCell ref="C23:D23"/>
    <mergeCell ref="F23:H23"/>
    <mergeCell ref="I23:J23"/>
    <mergeCell ref="K23:M23"/>
    <mergeCell ref="O25:P25"/>
    <mergeCell ref="C26:D26"/>
    <mergeCell ref="C25:D25"/>
    <mergeCell ref="F25:H25"/>
    <mergeCell ref="I25:J25"/>
    <mergeCell ref="K25:M2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showZeros="0" zoomScalePageLayoutView="0" workbookViewId="0" topLeftCell="A4">
      <selection activeCell="P16" sqref="P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12" ht="19.5" customHeight="1">
      <c r="A3" s="321" t="s">
        <v>370</v>
      </c>
      <c r="B3" s="321"/>
      <c r="C3" s="321"/>
      <c r="D3" s="5"/>
      <c r="E3" s="5"/>
      <c r="F3" s="5"/>
      <c r="L3" s="5"/>
    </row>
    <row r="4" spans="1:12" ht="19.5" customHeight="1">
      <c r="A4" s="321"/>
      <c r="B4" s="321"/>
      <c r="C4" s="321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318" t="s">
        <v>24</v>
      </c>
      <c r="B6" s="319" t="s">
        <v>25</v>
      </c>
      <c r="C6" s="319" t="s">
        <v>9</v>
      </c>
      <c r="D6" s="319" t="s">
        <v>26</v>
      </c>
      <c r="E6" s="319" t="s">
        <v>27</v>
      </c>
      <c r="F6" s="319" t="s">
        <v>28</v>
      </c>
      <c r="G6" s="316" t="s">
        <v>29</v>
      </c>
      <c r="H6" s="316"/>
      <c r="I6" s="316"/>
      <c r="J6" s="314" t="s">
        <v>30</v>
      </c>
      <c r="K6" s="316" t="s">
        <v>31</v>
      </c>
      <c r="L6" s="316"/>
      <c r="M6" s="316"/>
      <c r="N6" s="314" t="s">
        <v>32</v>
      </c>
      <c r="O6" s="314" t="s">
        <v>33</v>
      </c>
      <c r="P6" s="308" t="s">
        <v>34</v>
      </c>
      <c r="S6" s="6"/>
      <c r="T6" s="6"/>
    </row>
    <row r="7" spans="1:20" ht="13.5" thickBot="1">
      <c r="A7" s="318"/>
      <c r="B7" s="319"/>
      <c r="C7" s="319"/>
      <c r="D7" s="319"/>
      <c r="E7" s="319"/>
      <c r="F7" s="319"/>
      <c r="G7" s="29" t="s">
        <v>35</v>
      </c>
      <c r="H7" s="29" t="s">
        <v>36</v>
      </c>
      <c r="I7" s="29" t="s">
        <v>37</v>
      </c>
      <c r="J7" s="315"/>
      <c r="K7" s="30" t="s">
        <v>35</v>
      </c>
      <c r="L7" s="29" t="s">
        <v>36</v>
      </c>
      <c r="M7" s="29" t="s">
        <v>37</v>
      </c>
      <c r="N7" s="315"/>
      <c r="O7" s="315"/>
      <c r="P7" s="309"/>
      <c r="S7" s="6"/>
      <c r="T7" s="6"/>
    </row>
    <row r="8" spans="1:20" s="173" customFormat="1" ht="15" customHeight="1">
      <c r="A8" s="212">
        <v>1</v>
      </c>
      <c r="B8" s="228" t="s">
        <v>152</v>
      </c>
      <c r="C8" s="228" t="s">
        <v>154</v>
      </c>
      <c r="D8" s="228" t="s">
        <v>73</v>
      </c>
      <c r="E8" s="228" t="s">
        <v>155</v>
      </c>
      <c r="F8" s="229" t="s">
        <v>64</v>
      </c>
      <c r="G8" s="162">
        <v>96</v>
      </c>
      <c r="H8" s="162">
        <v>96</v>
      </c>
      <c r="I8" s="162">
        <v>95</v>
      </c>
      <c r="J8" s="213">
        <f aca="true" t="shared" si="0" ref="J8:J16">AVERAGE(G8:I8)</f>
        <v>95.66666666666667</v>
      </c>
      <c r="K8" s="214">
        <v>98</v>
      </c>
      <c r="L8" s="215">
        <v>93</v>
      </c>
      <c r="M8" s="214">
        <v>100</v>
      </c>
      <c r="N8" s="216">
        <f aca="true" t="shared" si="1" ref="N8:N16">((K8+L8+M8)-MIN(K8:M8))/2</f>
        <v>99</v>
      </c>
      <c r="O8" s="213">
        <f aca="true" t="shared" si="2" ref="O8:O16">J8+N8</f>
        <v>194.66666666666669</v>
      </c>
      <c r="P8" s="168">
        <f>VLOOKUP($A$8:$A$96,'Body do MiČR'!$B$3:$D$102,2)</f>
        <v>100</v>
      </c>
      <c r="S8" s="169"/>
      <c r="T8" s="169"/>
    </row>
    <row r="9" spans="1:20" s="173" customFormat="1" ht="15" customHeight="1">
      <c r="A9" s="217">
        <v>2</v>
      </c>
      <c r="B9" s="230" t="s">
        <v>99</v>
      </c>
      <c r="C9" s="230" t="s">
        <v>186</v>
      </c>
      <c r="D9" s="230" t="s">
        <v>364</v>
      </c>
      <c r="E9" s="230" t="s">
        <v>315</v>
      </c>
      <c r="F9" s="231" t="s">
        <v>50</v>
      </c>
      <c r="G9" s="177">
        <v>89</v>
      </c>
      <c r="H9" s="177">
        <v>92</v>
      </c>
      <c r="I9" s="177">
        <v>87</v>
      </c>
      <c r="J9" s="218">
        <f t="shared" si="0"/>
        <v>89.33333333333333</v>
      </c>
      <c r="K9" s="219">
        <v>100</v>
      </c>
      <c r="L9" s="219">
        <v>100</v>
      </c>
      <c r="M9" s="220">
        <v>95</v>
      </c>
      <c r="N9" s="221">
        <f t="shared" si="1"/>
        <v>100</v>
      </c>
      <c r="O9" s="218">
        <f t="shared" si="2"/>
        <v>189.33333333333331</v>
      </c>
      <c r="P9" s="183">
        <f>VLOOKUP($A$8:$A$96,'Body do MiČR'!$B$3:$D$102,2)</f>
        <v>80</v>
      </c>
      <c r="S9" s="169"/>
      <c r="T9" s="169"/>
    </row>
    <row r="10" spans="1:20" s="173" customFormat="1" ht="15" customHeight="1">
      <c r="A10" s="217">
        <v>3</v>
      </c>
      <c r="B10" s="230" t="s">
        <v>70</v>
      </c>
      <c r="C10" s="230" t="s">
        <v>88</v>
      </c>
      <c r="D10" s="230" t="s">
        <v>245</v>
      </c>
      <c r="E10" s="230" t="s">
        <v>316</v>
      </c>
      <c r="F10" s="231" t="s">
        <v>175</v>
      </c>
      <c r="G10" s="177">
        <v>91</v>
      </c>
      <c r="H10" s="177">
        <v>96</v>
      </c>
      <c r="I10" s="177">
        <v>93</v>
      </c>
      <c r="J10" s="218">
        <f t="shared" si="0"/>
        <v>93.33333333333333</v>
      </c>
      <c r="K10" s="219">
        <v>94</v>
      </c>
      <c r="L10" s="220">
        <v>88</v>
      </c>
      <c r="M10" s="219">
        <v>94</v>
      </c>
      <c r="N10" s="221">
        <f t="shared" si="1"/>
        <v>94</v>
      </c>
      <c r="O10" s="218">
        <f t="shared" si="2"/>
        <v>187.33333333333331</v>
      </c>
      <c r="P10" s="183">
        <f>VLOOKUP($A$8:$A$96,'Body do MiČR'!$B$3:$D$102,2)</f>
        <v>60</v>
      </c>
      <c r="S10" s="169"/>
      <c r="T10" s="169"/>
    </row>
    <row r="11" spans="1:20" s="173" customFormat="1" ht="15" customHeight="1">
      <c r="A11" s="217">
        <v>4</v>
      </c>
      <c r="B11" s="230" t="s">
        <v>66</v>
      </c>
      <c r="C11" s="230" t="s">
        <v>67</v>
      </c>
      <c r="D11" s="230" t="s">
        <v>311</v>
      </c>
      <c r="E11" s="230" t="s">
        <v>68</v>
      </c>
      <c r="F11" s="231" t="s">
        <v>58</v>
      </c>
      <c r="G11" s="177">
        <v>98</v>
      </c>
      <c r="H11" s="177">
        <v>97</v>
      </c>
      <c r="I11" s="177">
        <v>95</v>
      </c>
      <c r="J11" s="218">
        <f t="shared" si="0"/>
        <v>96.66666666666667</v>
      </c>
      <c r="K11" s="219">
        <v>92</v>
      </c>
      <c r="L11" s="219">
        <v>88</v>
      </c>
      <c r="M11" s="220">
        <v>88</v>
      </c>
      <c r="N11" s="221">
        <f t="shared" si="1"/>
        <v>90</v>
      </c>
      <c r="O11" s="218">
        <f t="shared" si="2"/>
        <v>186.66666666666669</v>
      </c>
      <c r="P11" s="183">
        <f>VLOOKUP($A$8:$A$96,'Body do MiČR'!$B$3:$D$102,2)</f>
        <v>50</v>
      </c>
      <c r="S11" s="169"/>
      <c r="T11" s="169"/>
    </row>
    <row r="12" spans="1:20" s="173" customFormat="1" ht="15" customHeight="1">
      <c r="A12" s="217">
        <v>5</v>
      </c>
      <c r="B12" s="232" t="s">
        <v>371</v>
      </c>
      <c r="C12" s="222" t="s">
        <v>202</v>
      </c>
      <c r="D12" s="222" t="s">
        <v>350</v>
      </c>
      <c r="E12" s="222" t="s">
        <v>351</v>
      </c>
      <c r="F12" s="222" t="s">
        <v>71</v>
      </c>
      <c r="G12" s="177">
        <v>98</v>
      </c>
      <c r="H12" s="177">
        <v>96</v>
      </c>
      <c r="I12" s="177">
        <v>96</v>
      </c>
      <c r="J12" s="218">
        <f t="shared" si="0"/>
        <v>96.66666666666667</v>
      </c>
      <c r="K12" s="220">
        <v>83</v>
      </c>
      <c r="L12" s="219">
        <v>88</v>
      </c>
      <c r="M12" s="219">
        <v>87</v>
      </c>
      <c r="N12" s="221">
        <f t="shared" si="1"/>
        <v>87.5</v>
      </c>
      <c r="O12" s="218">
        <f t="shared" si="2"/>
        <v>184.16666666666669</v>
      </c>
      <c r="P12" s="183">
        <f>VLOOKUP($A$8:$A$96,'Body do MiČR'!$B$3:$D$102,2)</f>
        <v>45</v>
      </c>
      <c r="S12" s="169"/>
      <c r="T12" s="169"/>
    </row>
    <row r="13" spans="1:20" s="173" customFormat="1" ht="15" customHeight="1">
      <c r="A13" s="217">
        <v>6</v>
      </c>
      <c r="B13" s="230" t="s">
        <v>184</v>
      </c>
      <c r="C13" s="230" t="s">
        <v>308</v>
      </c>
      <c r="D13" s="230" t="s">
        <v>201</v>
      </c>
      <c r="E13" s="230" t="s">
        <v>313</v>
      </c>
      <c r="F13" s="231" t="s">
        <v>71</v>
      </c>
      <c r="G13" s="177">
        <v>85</v>
      </c>
      <c r="H13" s="177">
        <v>88</v>
      </c>
      <c r="I13" s="177">
        <v>83</v>
      </c>
      <c r="J13" s="218">
        <f t="shared" si="0"/>
        <v>85.33333333333333</v>
      </c>
      <c r="K13" s="219">
        <v>93</v>
      </c>
      <c r="L13" s="220">
        <v>80</v>
      </c>
      <c r="M13" s="219">
        <v>94</v>
      </c>
      <c r="N13" s="221">
        <f t="shared" si="1"/>
        <v>93.5</v>
      </c>
      <c r="O13" s="218">
        <f t="shared" si="2"/>
        <v>178.83333333333331</v>
      </c>
      <c r="P13" s="183">
        <v>45</v>
      </c>
      <c r="S13" s="169"/>
      <c r="T13" s="169"/>
    </row>
    <row r="14" spans="1:20" s="173" customFormat="1" ht="15" customHeight="1">
      <c r="A14" s="217">
        <v>7</v>
      </c>
      <c r="B14" s="230" t="s">
        <v>153</v>
      </c>
      <c r="C14" s="230" t="s">
        <v>183</v>
      </c>
      <c r="D14" s="230" t="s">
        <v>310</v>
      </c>
      <c r="E14" s="230" t="s">
        <v>317</v>
      </c>
      <c r="F14" s="231" t="s">
        <v>71</v>
      </c>
      <c r="G14" s="177">
        <v>95</v>
      </c>
      <c r="H14" s="177">
        <v>95</v>
      </c>
      <c r="I14" s="177">
        <v>94</v>
      </c>
      <c r="J14" s="218">
        <f t="shared" si="0"/>
        <v>94.66666666666667</v>
      </c>
      <c r="K14" s="219">
        <v>85</v>
      </c>
      <c r="L14" s="219">
        <v>76</v>
      </c>
      <c r="M14" s="220">
        <v>0</v>
      </c>
      <c r="N14" s="221">
        <f t="shared" si="1"/>
        <v>80.5</v>
      </c>
      <c r="O14" s="218">
        <f t="shared" si="2"/>
        <v>175.16666666666669</v>
      </c>
      <c r="P14" s="183">
        <v>40</v>
      </c>
      <c r="S14" s="169"/>
      <c r="T14" s="169"/>
    </row>
    <row r="15" spans="1:20" s="173" customFormat="1" ht="15" customHeight="1">
      <c r="A15" s="217">
        <v>8</v>
      </c>
      <c r="B15" s="230" t="s">
        <v>74</v>
      </c>
      <c r="C15" s="230" t="s">
        <v>75</v>
      </c>
      <c r="D15" s="230" t="s">
        <v>73</v>
      </c>
      <c r="E15" s="230" t="s">
        <v>312</v>
      </c>
      <c r="F15" s="231" t="s">
        <v>50</v>
      </c>
      <c r="G15" s="177">
        <v>76</v>
      </c>
      <c r="H15" s="177">
        <v>80</v>
      </c>
      <c r="I15" s="177">
        <v>77</v>
      </c>
      <c r="J15" s="218">
        <f t="shared" si="0"/>
        <v>77.66666666666667</v>
      </c>
      <c r="K15" s="220">
        <v>83</v>
      </c>
      <c r="L15" s="219">
        <v>85</v>
      </c>
      <c r="M15" s="219">
        <v>88</v>
      </c>
      <c r="N15" s="221">
        <f t="shared" si="1"/>
        <v>86.5</v>
      </c>
      <c r="O15" s="218">
        <f t="shared" si="2"/>
        <v>164.16666666666669</v>
      </c>
      <c r="P15" s="183">
        <v>36</v>
      </c>
      <c r="S15" s="169"/>
      <c r="T15" s="169"/>
    </row>
    <row r="16" spans="1:20" s="173" customFormat="1" ht="15" customHeight="1" thickBot="1">
      <c r="A16" s="223"/>
      <c r="B16" s="233" t="s">
        <v>307</v>
      </c>
      <c r="C16" s="233" t="s">
        <v>309</v>
      </c>
      <c r="D16" s="233" t="s">
        <v>357</v>
      </c>
      <c r="E16" s="233" t="s">
        <v>314</v>
      </c>
      <c r="F16" s="234" t="s">
        <v>176</v>
      </c>
      <c r="G16" s="192">
        <v>86</v>
      </c>
      <c r="H16" s="192">
        <v>87</v>
      </c>
      <c r="I16" s="192">
        <v>82</v>
      </c>
      <c r="J16" s="224">
        <f t="shared" si="0"/>
        <v>85</v>
      </c>
      <c r="K16" s="225">
        <v>0</v>
      </c>
      <c r="L16" s="225">
        <v>0</v>
      </c>
      <c r="M16" s="226">
        <v>0</v>
      </c>
      <c r="N16" s="227">
        <f t="shared" si="1"/>
        <v>0</v>
      </c>
      <c r="O16" s="224">
        <f t="shared" si="2"/>
        <v>85</v>
      </c>
      <c r="P16" s="199"/>
      <c r="S16" s="169"/>
      <c r="T16" s="169"/>
    </row>
    <row r="17" ht="15" customHeight="1" thickBot="1"/>
    <row r="18" spans="2:16" ht="15" customHeight="1">
      <c r="B18" s="8" t="s">
        <v>29</v>
      </c>
      <c r="C18" s="310" t="s">
        <v>25</v>
      </c>
      <c r="D18" s="310"/>
      <c r="E18" s="9" t="s">
        <v>9</v>
      </c>
      <c r="F18" s="311" t="s">
        <v>38</v>
      </c>
      <c r="G18" s="311"/>
      <c r="H18" s="311"/>
      <c r="I18" s="312" t="s">
        <v>39</v>
      </c>
      <c r="J18" s="312"/>
      <c r="K18" s="313" t="s">
        <v>25</v>
      </c>
      <c r="L18" s="313"/>
      <c r="M18" s="313"/>
      <c r="N18" s="11" t="s">
        <v>9</v>
      </c>
      <c r="O18" s="311" t="s">
        <v>38</v>
      </c>
      <c r="P18" s="311"/>
    </row>
    <row r="19" spans="2:16" ht="15" customHeight="1">
      <c r="B19" s="15" t="s">
        <v>204</v>
      </c>
      <c r="C19" s="296" t="s">
        <v>243</v>
      </c>
      <c r="D19" s="296"/>
      <c r="E19" s="13" t="s">
        <v>212</v>
      </c>
      <c r="F19" s="295"/>
      <c r="G19" s="295"/>
      <c r="H19" s="295"/>
      <c r="I19" s="307" t="s">
        <v>40</v>
      </c>
      <c r="J19" s="307"/>
      <c r="K19" s="302" t="s">
        <v>123</v>
      </c>
      <c r="L19" s="303"/>
      <c r="M19" s="303"/>
      <c r="N19" s="143" t="s">
        <v>425</v>
      </c>
      <c r="O19" s="295"/>
      <c r="P19" s="295"/>
    </row>
    <row r="20" spans="2:16" ht="15" customHeight="1">
      <c r="B20" s="15">
        <v>2</v>
      </c>
      <c r="C20" s="296" t="s">
        <v>117</v>
      </c>
      <c r="D20" s="296"/>
      <c r="E20" s="143" t="s">
        <v>244</v>
      </c>
      <c r="F20" s="295"/>
      <c r="G20" s="295"/>
      <c r="H20" s="295"/>
      <c r="I20" s="307" t="s">
        <v>41</v>
      </c>
      <c r="J20" s="307"/>
      <c r="K20" s="302" t="s">
        <v>119</v>
      </c>
      <c r="L20" s="303"/>
      <c r="M20" s="303"/>
      <c r="N20" s="143" t="s">
        <v>428</v>
      </c>
      <c r="O20" s="295"/>
      <c r="P20" s="295"/>
    </row>
    <row r="21" spans="2:16" ht="15" customHeight="1">
      <c r="B21" s="15">
        <v>3</v>
      </c>
      <c r="C21" s="296" t="s">
        <v>349</v>
      </c>
      <c r="D21" s="296"/>
      <c r="E21" s="143" t="s">
        <v>380</v>
      </c>
      <c r="F21" s="295"/>
      <c r="G21" s="295"/>
      <c r="H21" s="295"/>
      <c r="I21" s="304"/>
      <c r="J21" s="304"/>
      <c r="K21" s="302" t="s">
        <v>69</v>
      </c>
      <c r="L21" s="303"/>
      <c r="M21" s="303"/>
      <c r="N21" s="143" t="s">
        <v>427</v>
      </c>
      <c r="O21" s="295"/>
      <c r="P21" s="295"/>
    </row>
    <row r="22" spans="2:16" ht="15" customHeight="1">
      <c r="B22" s="12"/>
      <c r="C22" s="296"/>
      <c r="D22" s="296"/>
      <c r="E22" s="13"/>
      <c r="F22" s="295"/>
      <c r="G22" s="295"/>
      <c r="H22" s="295"/>
      <c r="I22" s="304"/>
      <c r="J22" s="304"/>
      <c r="K22" s="302"/>
      <c r="L22" s="303"/>
      <c r="M22" s="303"/>
      <c r="N22" s="94"/>
      <c r="O22" s="295"/>
      <c r="P22" s="295"/>
    </row>
    <row r="23" spans="2:16" ht="15" customHeight="1">
      <c r="B23" s="12"/>
      <c r="C23" s="296"/>
      <c r="D23" s="296"/>
      <c r="E23" s="13"/>
      <c r="F23" s="295"/>
      <c r="G23" s="295"/>
      <c r="H23" s="295"/>
      <c r="I23" s="301"/>
      <c r="J23" s="301"/>
      <c r="K23" s="302"/>
      <c r="L23" s="303"/>
      <c r="M23" s="303"/>
      <c r="N23" s="93"/>
      <c r="O23" s="295"/>
      <c r="P23" s="295"/>
    </row>
    <row r="24" spans="2:16" ht="15" customHeight="1">
      <c r="B24" s="12"/>
      <c r="C24" s="296"/>
      <c r="D24" s="296"/>
      <c r="E24" s="13"/>
      <c r="F24" s="295"/>
      <c r="G24" s="295"/>
      <c r="H24" s="295"/>
      <c r="I24" s="297" t="s">
        <v>42</v>
      </c>
      <c r="J24" s="297"/>
      <c r="K24" s="322" t="s">
        <v>243</v>
      </c>
      <c r="L24" s="322"/>
      <c r="M24" s="322"/>
      <c r="N24" s="13" t="s">
        <v>212</v>
      </c>
      <c r="O24" s="295"/>
      <c r="P24" s="295"/>
    </row>
    <row r="25" spans="2:16" ht="15" customHeight="1" thickBot="1">
      <c r="B25" s="16" t="s">
        <v>43</v>
      </c>
      <c r="C25" s="292" t="s">
        <v>168</v>
      </c>
      <c r="D25" s="292"/>
      <c r="E25" s="17"/>
      <c r="F25" s="290"/>
      <c r="G25" s="290"/>
      <c r="H25" s="290"/>
      <c r="I25" s="293" t="s">
        <v>43</v>
      </c>
      <c r="J25" s="293"/>
      <c r="K25" s="294" t="s">
        <v>168</v>
      </c>
      <c r="L25" s="294"/>
      <c r="M25" s="294"/>
      <c r="N25" s="17"/>
      <c r="O25" s="290"/>
      <c r="P25" s="290"/>
    </row>
    <row r="26" spans="1:11" ht="15" customHeight="1">
      <c r="A26" s="18"/>
      <c r="B26" s="18"/>
      <c r="C26" s="291"/>
      <c r="D26" s="291"/>
      <c r="E26" s="18"/>
      <c r="F26" s="19"/>
      <c r="G26" s="19"/>
      <c r="H26" s="20"/>
      <c r="I26" s="20"/>
      <c r="J26" s="20"/>
      <c r="K26" s="20"/>
    </row>
    <row r="27" spans="1:11" ht="15" customHeight="1">
      <c r="A27" s="18"/>
      <c r="B27" s="21"/>
      <c r="C27" s="21"/>
      <c r="E27" s="22"/>
      <c r="F27" s="19"/>
      <c r="G27" s="19"/>
      <c r="H27" s="20"/>
      <c r="I27" s="20"/>
      <c r="J27" s="20"/>
      <c r="K27" s="20"/>
    </row>
    <row r="28" spans="1:11" ht="15" customHeight="1">
      <c r="A28" s="18"/>
      <c r="B28" s="21"/>
      <c r="C28" s="21"/>
      <c r="E28" s="22"/>
      <c r="F28" s="19"/>
      <c r="G28" s="19"/>
      <c r="H28" s="20"/>
      <c r="I28" s="20"/>
      <c r="J28" s="20"/>
      <c r="K28" s="20"/>
    </row>
    <row r="29" spans="1:11" ht="15" customHeight="1">
      <c r="A29" s="18"/>
      <c r="B29" s="21"/>
      <c r="C29" s="21"/>
      <c r="E29" s="22"/>
      <c r="F29" s="21"/>
      <c r="G29" s="19"/>
      <c r="H29" s="20"/>
      <c r="I29" s="20"/>
      <c r="J29" s="20"/>
      <c r="K29" s="20"/>
    </row>
    <row r="30" spans="1:11" ht="15" customHeight="1">
      <c r="A30" s="18"/>
      <c r="B30" s="21"/>
      <c r="C30" s="21"/>
      <c r="E30" s="22"/>
      <c r="F30" s="19"/>
      <c r="G30" s="19"/>
      <c r="H30" s="20"/>
      <c r="I30" s="20"/>
      <c r="J30" s="20"/>
      <c r="K30" s="20"/>
    </row>
    <row r="31" spans="1:14" ht="15" customHeight="1">
      <c r="A31" s="18"/>
      <c r="B31" s="21"/>
      <c r="C31" s="21"/>
      <c r="K31" s="20"/>
      <c r="L31" s="19"/>
      <c r="M31" s="19"/>
      <c r="N31" s="28"/>
    </row>
    <row r="32" spans="1:3" ht="15" customHeight="1">
      <c r="A32" s="18"/>
      <c r="B32" s="21"/>
      <c r="C32" s="21"/>
    </row>
  </sheetData>
  <sheetProtection/>
  <mergeCells count="56">
    <mergeCell ref="A1:J1"/>
    <mergeCell ref="A2:J2"/>
    <mergeCell ref="O25:P25"/>
    <mergeCell ref="C26:D26"/>
    <mergeCell ref="C25:D25"/>
    <mergeCell ref="F25:H25"/>
    <mergeCell ref="I25:J25"/>
    <mergeCell ref="K25:M25"/>
    <mergeCell ref="O23:P23"/>
    <mergeCell ref="O24:P24"/>
    <mergeCell ref="C24:D24"/>
    <mergeCell ref="F24:H24"/>
    <mergeCell ref="I24:J24"/>
    <mergeCell ref="K24:M24"/>
    <mergeCell ref="C23:D23"/>
    <mergeCell ref="F23:H23"/>
    <mergeCell ref="I23:J23"/>
    <mergeCell ref="K23:M23"/>
    <mergeCell ref="O21:P21"/>
    <mergeCell ref="C22:D22"/>
    <mergeCell ref="F22:H22"/>
    <mergeCell ref="I22:J22"/>
    <mergeCell ref="K22:M22"/>
    <mergeCell ref="O22:P22"/>
    <mergeCell ref="C21:D21"/>
    <mergeCell ref="F21:H21"/>
    <mergeCell ref="I21:J21"/>
    <mergeCell ref="K21:M21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P6:P7"/>
    <mergeCell ref="C18:D18"/>
    <mergeCell ref="F18:H18"/>
    <mergeCell ref="I18:J18"/>
    <mergeCell ref="K18:M18"/>
    <mergeCell ref="O18:P18"/>
    <mergeCell ref="J6:J7"/>
    <mergeCell ref="K6:M6"/>
    <mergeCell ref="N6:N7"/>
    <mergeCell ref="O6:O7"/>
    <mergeCell ref="F6:F7"/>
    <mergeCell ref="G6:I6"/>
    <mergeCell ref="A3:C4"/>
    <mergeCell ref="A6:A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7">
      <selection activeCell="J8" sqref="J8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6" customWidth="1"/>
    <col min="9" max="9" width="9.25390625" style="6" customWidth="1"/>
    <col min="10" max="10" width="5.875" style="6" customWidth="1"/>
    <col min="11" max="11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7" ht="19.5" customHeight="1">
      <c r="A3" s="331" t="s">
        <v>44</v>
      </c>
      <c r="B3" s="331"/>
      <c r="C3" s="23"/>
      <c r="D3" s="5"/>
      <c r="E3" s="5"/>
      <c r="F3" s="5"/>
      <c r="G3" s="5"/>
    </row>
    <row r="4" spans="1:7" ht="19.5" customHeight="1">
      <c r="A4" s="331"/>
      <c r="B4" s="331"/>
      <c r="C4" s="23"/>
      <c r="D4" s="5"/>
      <c r="E4" s="5"/>
      <c r="F4" s="5"/>
      <c r="G4" s="5"/>
    </row>
    <row r="5" ht="12" customHeight="1"/>
    <row r="6" spans="1:13" ht="12.75" customHeight="1">
      <c r="A6" s="318" t="s">
        <v>24</v>
      </c>
      <c r="B6" s="329" t="s">
        <v>25</v>
      </c>
      <c r="C6" s="329" t="s">
        <v>9</v>
      </c>
      <c r="D6" s="329" t="s">
        <v>26</v>
      </c>
      <c r="E6" s="329" t="s">
        <v>27</v>
      </c>
      <c r="F6" s="330" t="s">
        <v>31</v>
      </c>
      <c r="G6" s="330"/>
      <c r="H6" s="330"/>
      <c r="I6" s="315" t="s">
        <v>33</v>
      </c>
      <c r="J6" s="315" t="s">
        <v>45</v>
      </c>
      <c r="K6" s="308" t="s">
        <v>34</v>
      </c>
      <c r="L6" s="6"/>
      <c r="M6" s="6"/>
    </row>
    <row r="7" spans="1:13" ht="13.5" thickBot="1">
      <c r="A7" s="318"/>
      <c r="B7" s="329"/>
      <c r="C7" s="329"/>
      <c r="D7" s="329"/>
      <c r="E7" s="329"/>
      <c r="F7" s="7" t="s">
        <v>35</v>
      </c>
      <c r="G7" s="7" t="s">
        <v>36</v>
      </c>
      <c r="H7" s="7" t="s">
        <v>37</v>
      </c>
      <c r="I7" s="315"/>
      <c r="J7" s="315"/>
      <c r="K7" s="308"/>
      <c r="L7" s="6"/>
      <c r="M7" s="6"/>
    </row>
    <row r="8" spans="1:13" ht="15" customHeight="1">
      <c r="A8" s="92">
        <v>1</v>
      </c>
      <c r="B8" s="144" t="s">
        <v>205</v>
      </c>
      <c r="C8" s="144" t="s">
        <v>207</v>
      </c>
      <c r="D8" s="144" t="s">
        <v>330</v>
      </c>
      <c r="E8" s="144" t="s">
        <v>333</v>
      </c>
      <c r="F8" s="51">
        <v>100</v>
      </c>
      <c r="G8" s="51">
        <v>100</v>
      </c>
      <c r="H8" s="52">
        <v>100</v>
      </c>
      <c r="I8" s="75">
        <f aca="true" t="shared" si="0" ref="I8:I22">(F8+G8+H8-MIN(F8:H8))/2</f>
        <v>100</v>
      </c>
      <c r="J8" s="70">
        <v>-2</v>
      </c>
      <c r="K8" s="87">
        <v>100</v>
      </c>
      <c r="L8" s="6"/>
      <c r="M8" s="6">
        <f>MIN(F8:H8)</f>
        <v>100</v>
      </c>
    </row>
    <row r="9" spans="1:13" ht="15" customHeight="1">
      <c r="A9" s="90">
        <v>2</v>
      </c>
      <c r="B9" s="145" t="s">
        <v>107</v>
      </c>
      <c r="C9" s="145" t="s">
        <v>108</v>
      </c>
      <c r="D9" s="145" t="s">
        <v>105</v>
      </c>
      <c r="E9" s="145" t="s">
        <v>217</v>
      </c>
      <c r="F9" s="54">
        <v>100</v>
      </c>
      <c r="G9" s="54">
        <v>100</v>
      </c>
      <c r="H9" s="56">
        <v>100</v>
      </c>
      <c r="I9" s="78">
        <f t="shared" si="0"/>
        <v>100</v>
      </c>
      <c r="J9" s="65">
        <v>-32</v>
      </c>
      <c r="K9" s="89">
        <v>80</v>
      </c>
      <c r="L9" s="6"/>
      <c r="M9" s="6">
        <f>MIN(F9:H9)</f>
        <v>100</v>
      </c>
    </row>
    <row r="10" spans="1:13" ht="15" customHeight="1">
      <c r="A10" s="90">
        <v>3</v>
      </c>
      <c r="B10" s="145" t="s">
        <v>166</v>
      </c>
      <c r="C10" s="145" t="s">
        <v>167</v>
      </c>
      <c r="D10" s="145" t="s">
        <v>357</v>
      </c>
      <c r="E10" s="145" t="s">
        <v>331</v>
      </c>
      <c r="F10" s="54">
        <v>100</v>
      </c>
      <c r="G10" s="56">
        <v>98</v>
      </c>
      <c r="H10" s="54">
        <v>100</v>
      </c>
      <c r="I10" s="78">
        <f t="shared" si="0"/>
        <v>100</v>
      </c>
      <c r="J10" s="65">
        <v>-14</v>
      </c>
      <c r="K10" s="89">
        <v>60</v>
      </c>
      <c r="L10" s="46"/>
      <c r="M10" s="6">
        <f>MIN(F10:H10)</f>
        <v>98</v>
      </c>
    </row>
    <row r="11" spans="1:13" ht="15" customHeight="1">
      <c r="A11" s="90">
        <v>4</v>
      </c>
      <c r="B11" s="145" t="s">
        <v>323</v>
      </c>
      <c r="C11" s="145" t="s">
        <v>329</v>
      </c>
      <c r="D11" s="145" t="s">
        <v>105</v>
      </c>
      <c r="E11" s="145" t="s">
        <v>203</v>
      </c>
      <c r="F11" s="54">
        <v>100</v>
      </c>
      <c r="G11" s="56">
        <v>98</v>
      </c>
      <c r="H11" s="54">
        <v>100</v>
      </c>
      <c r="I11" s="78">
        <f t="shared" si="0"/>
        <v>100</v>
      </c>
      <c r="J11" s="65">
        <v>-30</v>
      </c>
      <c r="K11" s="89">
        <f>VLOOKUP($A$8:$A$47,'Body do MiČR'!$B$3:$D$102,2)</f>
        <v>50</v>
      </c>
      <c r="L11" s="46"/>
      <c r="M11" s="6">
        <f>MIN(F11:H11)</f>
        <v>98</v>
      </c>
    </row>
    <row r="12" spans="1:13" ht="15" customHeight="1">
      <c r="A12" s="90">
        <v>5</v>
      </c>
      <c r="B12" s="145" t="s">
        <v>322</v>
      </c>
      <c r="C12" s="145" t="s">
        <v>328</v>
      </c>
      <c r="D12" s="145" t="s">
        <v>357</v>
      </c>
      <c r="E12" s="145" t="s">
        <v>116</v>
      </c>
      <c r="F12" s="54">
        <v>100</v>
      </c>
      <c r="G12" s="54">
        <v>100</v>
      </c>
      <c r="H12" s="56">
        <v>94</v>
      </c>
      <c r="I12" s="82">
        <f t="shared" si="0"/>
        <v>100</v>
      </c>
      <c r="J12" s="65"/>
      <c r="K12" s="89">
        <f>VLOOKUP($A$8:$A$47,'Body do MiČR'!$B$3:$D$102,2)</f>
        <v>45</v>
      </c>
      <c r="L12" s="46"/>
      <c r="M12" s="6">
        <f aca="true" t="shared" si="1" ref="M12:M22">MIN(F12:H12)</f>
        <v>94</v>
      </c>
    </row>
    <row r="13" spans="1:13" ht="15" customHeight="1">
      <c r="A13" s="90">
        <v>6</v>
      </c>
      <c r="B13" s="145" t="s">
        <v>103</v>
      </c>
      <c r="C13" s="145" t="s">
        <v>158</v>
      </c>
      <c r="D13" s="145" t="s">
        <v>249</v>
      </c>
      <c r="E13" s="145" t="s">
        <v>106</v>
      </c>
      <c r="F13" s="56">
        <v>94</v>
      </c>
      <c r="G13" s="54">
        <v>98</v>
      </c>
      <c r="H13" s="54">
        <v>100</v>
      </c>
      <c r="I13" s="78">
        <f t="shared" si="0"/>
        <v>99</v>
      </c>
      <c r="J13" s="65"/>
      <c r="K13" s="89">
        <f>VLOOKUP($A$8:$A$47,'Body do MiČR'!$B$3:$D$102,2)</f>
        <v>40</v>
      </c>
      <c r="L13" s="46"/>
      <c r="M13" s="6">
        <f t="shared" si="1"/>
        <v>94</v>
      </c>
    </row>
    <row r="14" spans="1:13" ht="15" customHeight="1">
      <c r="A14" s="90">
        <v>6</v>
      </c>
      <c r="B14" s="145" t="s">
        <v>220</v>
      </c>
      <c r="C14" s="145" t="s">
        <v>221</v>
      </c>
      <c r="D14" s="145" t="s">
        <v>249</v>
      </c>
      <c r="E14" s="145" t="s">
        <v>177</v>
      </c>
      <c r="F14" s="54">
        <v>100</v>
      </c>
      <c r="G14" s="56">
        <v>94</v>
      </c>
      <c r="H14" s="54">
        <v>98</v>
      </c>
      <c r="I14" s="78">
        <f t="shared" si="0"/>
        <v>99</v>
      </c>
      <c r="J14" s="65"/>
      <c r="K14" s="89">
        <f>VLOOKUP($A$8:$A$47,'Body do MiČR'!$B$3:$D$102,2)</f>
        <v>40</v>
      </c>
      <c r="L14" s="46"/>
      <c r="M14" s="6">
        <f t="shared" si="1"/>
        <v>94</v>
      </c>
    </row>
    <row r="15" spans="1:13" ht="15" customHeight="1">
      <c r="A15" s="90">
        <v>8</v>
      </c>
      <c r="B15" s="145" t="s">
        <v>197</v>
      </c>
      <c r="C15" s="145" t="s">
        <v>198</v>
      </c>
      <c r="D15" s="145" t="s">
        <v>105</v>
      </c>
      <c r="E15" s="145" t="s">
        <v>106</v>
      </c>
      <c r="F15" s="56">
        <v>92</v>
      </c>
      <c r="G15" s="54">
        <v>100</v>
      </c>
      <c r="H15" s="54">
        <v>98</v>
      </c>
      <c r="I15" s="78">
        <f t="shared" si="0"/>
        <v>99</v>
      </c>
      <c r="J15" s="65"/>
      <c r="K15" s="89">
        <f>VLOOKUP($A$8:$A$47,'Body do MiČR'!$B$3:$D$102,2)</f>
        <v>32</v>
      </c>
      <c r="L15" s="46"/>
      <c r="M15" s="6">
        <f t="shared" si="1"/>
        <v>92</v>
      </c>
    </row>
    <row r="16" spans="1:13" ht="15" customHeight="1">
      <c r="A16" s="90">
        <v>9</v>
      </c>
      <c r="B16" s="145" t="s">
        <v>109</v>
      </c>
      <c r="C16" s="145" t="s">
        <v>110</v>
      </c>
      <c r="D16" s="145" t="s">
        <v>105</v>
      </c>
      <c r="E16" s="145" t="s">
        <v>185</v>
      </c>
      <c r="F16" s="56">
        <v>89</v>
      </c>
      <c r="G16" s="54">
        <v>98</v>
      </c>
      <c r="H16" s="54">
        <v>100</v>
      </c>
      <c r="I16" s="78">
        <f t="shared" si="0"/>
        <v>99</v>
      </c>
      <c r="J16" s="65"/>
      <c r="K16" s="89">
        <f>VLOOKUP($A$8:$A$47,'Body do MiČR'!$B$3:$D$102,2)</f>
        <v>29</v>
      </c>
      <c r="L16" s="6"/>
      <c r="M16" s="6">
        <f t="shared" si="1"/>
        <v>89</v>
      </c>
    </row>
    <row r="17" spans="1:13" s="44" customFormat="1" ht="15" customHeight="1">
      <c r="A17" s="90">
        <v>10</v>
      </c>
      <c r="B17" s="145" t="s">
        <v>188</v>
      </c>
      <c r="C17" s="145" t="s">
        <v>324</v>
      </c>
      <c r="D17" s="145" t="s">
        <v>259</v>
      </c>
      <c r="E17" s="145" t="s">
        <v>189</v>
      </c>
      <c r="F17" s="56">
        <v>88</v>
      </c>
      <c r="G17" s="54">
        <v>98</v>
      </c>
      <c r="H17" s="54">
        <v>98</v>
      </c>
      <c r="I17" s="78">
        <f t="shared" si="0"/>
        <v>98</v>
      </c>
      <c r="J17" s="83"/>
      <c r="K17" s="89">
        <f>VLOOKUP($A$8:$A$47,'Body do MiČR'!$B$3:$D$102,2)</f>
        <v>26</v>
      </c>
      <c r="L17" s="49"/>
      <c r="M17" s="43">
        <f t="shared" si="1"/>
        <v>88</v>
      </c>
    </row>
    <row r="18" spans="1:13" ht="15" customHeight="1">
      <c r="A18" s="90">
        <v>11</v>
      </c>
      <c r="B18" s="145" t="s">
        <v>218</v>
      </c>
      <c r="C18" s="145" t="s">
        <v>219</v>
      </c>
      <c r="D18" s="145" t="s">
        <v>105</v>
      </c>
      <c r="E18" s="145" t="s">
        <v>181</v>
      </c>
      <c r="F18" s="56">
        <v>85</v>
      </c>
      <c r="G18" s="54">
        <v>100</v>
      </c>
      <c r="H18" s="54">
        <v>94</v>
      </c>
      <c r="I18" s="78">
        <f t="shared" si="0"/>
        <v>97</v>
      </c>
      <c r="J18" s="65"/>
      <c r="K18" s="89">
        <f>VLOOKUP($A$8:$A$47,'Body do MiČR'!$B$3:$D$102,2)</f>
        <v>24</v>
      </c>
      <c r="L18" s="6"/>
      <c r="M18" s="6">
        <f t="shared" si="1"/>
        <v>85</v>
      </c>
    </row>
    <row r="19" spans="1:13" ht="15" customHeight="1">
      <c r="A19" s="90">
        <v>12</v>
      </c>
      <c r="B19" s="145" t="s">
        <v>321</v>
      </c>
      <c r="C19" s="145" t="s">
        <v>326</v>
      </c>
      <c r="D19" s="145" t="s">
        <v>249</v>
      </c>
      <c r="E19" s="145" t="s">
        <v>203</v>
      </c>
      <c r="F19" s="54">
        <v>94</v>
      </c>
      <c r="G19" s="54">
        <v>96</v>
      </c>
      <c r="H19" s="56">
        <v>94</v>
      </c>
      <c r="I19" s="78">
        <f t="shared" si="0"/>
        <v>95</v>
      </c>
      <c r="J19" s="65"/>
      <c r="K19" s="89">
        <f>VLOOKUP($A$8:$A$47,'Body do MiČR'!$B$3:$D$102,2)</f>
        <v>22</v>
      </c>
      <c r="L19" s="6"/>
      <c r="M19" s="6">
        <f t="shared" si="1"/>
        <v>94</v>
      </c>
    </row>
    <row r="20" spans="1:13" ht="15" customHeight="1">
      <c r="A20" s="90">
        <v>13</v>
      </c>
      <c r="B20" s="145" t="s">
        <v>206</v>
      </c>
      <c r="C20" s="145" t="s">
        <v>327</v>
      </c>
      <c r="D20" s="145" t="s">
        <v>330</v>
      </c>
      <c r="E20" s="145" t="s">
        <v>334</v>
      </c>
      <c r="F20" s="54">
        <v>94</v>
      </c>
      <c r="G20" s="54">
        <v>94</v>
      </c>
      <c r="H20" s="56">
        <v>88</v>
      </c>
      <c r="I20" s="78">
        <f t="shared" si="0"/>
        <v>94</v>
      </c>
      <c r="J20" s="65"/>
      <c r="K20" s="89">
        <f>VLOOKUP($A$8:$A$47,'Body do MiČR'!$B$3:$D$102,2)</f>
        <v>20</v>
      </c>
      <c r="L20" s="6"/>
      <c r="M20" s="6">
        <f t="shared" si="1"/>
        <v>88</v>
      </c>
    </row>
    <row r="21" spans="1:13" ht="15" customHeight="1">
      <c r="A21" s="90">
        <v>14</v>
      </c>
      <c r="B21" s="145" t="s">
        <v>320</v>
      </c>
      <c r="C21" s="145" t="s">
        <v>325</v>
      </c>
      <c r="D21" s="145" t="s">
        <v>357</v>
      </c>
      <c r="E21" s="145" t="s">
        <v>332</v>
      </c>
      <c r="F21" s="56">
        <v>84</v>
      </c>
      <c r="G21" s="54">
        <v>100</v>
      </c>
      <c r="H21" s="54">
        <v>88</v>
      </c>
      <c r="I21" s="78">
        <f t="shared" si="0"/>
        <v>94</v>
      </c>
      <c r="J21" s="65"/>
      <c r="K21" s="89">
        <f>VLOOKUP($A$8:$A$47,'Body do MiČR'!$B$3:$D$102,2)</f>
        <v>18</v>
      </c>
      <c r="L21" s="46"/>
      <c r="M21" s="6">
        <f t="shared" si="1"/>
        <v>84</v>
      </c>
    </row>
    <row r="22" spans="1:13" ht="15" customHeight="1" thickBot="1">
      <c r="A22" s="91">
        <v>15</v>
      </c>
      <c r="B22" s="149" t="s">
        <v>319</v>
      </c>
      <c r="C22" s="149" t="s">
        <v>165</v>
      </c>
      <c r="D22" s="149" t="s">
        <v>357</v>
      </c>
      <c r="E22" s="149" t="s">
        <v>104</v>
      </c>
      <c r="F22" s="58">
        <v>80</v>
      </c>
      <c r="G22" s="60">
        <v>76</v>
      </c>
      <c r="H22" s="58">
        <v>88</v>
      </c>
      <c r="I22" s="81">
        <f t="shared" si="0"/>
        <v>84</v>
      </c>
      <c r="J22" s="72"/>
      <c r="K22" s="88">
        <f>VLOOKUP($A$8:$A$47,'Body do MiČR'!$B$3:$D$102,2)</f>
        <v>16</v>
      </c>
      <c r="L22" s="6"/>
      <c r="M22" s="6">
        <f t="shared" si="1"/>
        <v>76</v>
      </c>
    </row>
    <row r="23" ht="15" customHeight="1" thickBot="1"/>
    <row r="24" spans="2:10" ht="15" customHeight="1">
      <c r="B24" s="10" t="s">
        <v>39</v>
      </c>
      <c r="C24" s="313" t="s">
        <v>25</v>
      </c>
      <c r="D24" s="313"/>
      <c r="E24" s="24" t="s">
        <v>9</v>
      </c>
      <c r="F24" s="311" t="s">
        <v>38</v>
      </c>
      <c r="G24" s="311"/>
      <c r="H24" s="311"/>
      <c r="I24" s="18"/>
      <c r="J24" s="18"/>
    </row>
    <row r="25" spans="2:16" ht="15" customHeight="1">
      <c r="B25" s="14" t="s">
        <v>46</v>
      </c>
      <c r="C25" s="302" t="s">
        <v>111</v>
      </c>
      <c r="D25" s="326"/>
      <c r="E25" s="94" t="s">
        <v>381</v>
      </c>
      <c r="F25" s="327"/>
      <c r="G25" s="327"/>
      <c r="H25" s="327"/>
      <c r="I25" s="25"/>
      <c r="J25" s="25"/>
      <c r="M25" s="96"/>
      <c r="N25" s="96"/>
      <c r="O25" s="96"/>
      <c r="P25" s="95"/>
    </row>
    <row r="26" spans="2:16" ht="15" customHeight="1">
      <c r="B26" s="14" t="s">
        <v>47</v>
      </c>
      <c r="C26" s="302" t="s">
        <v>318</v>
      </c>
      <c r="D26" s="326"/>
      <c r="E26" s="94" t="s">
        <v>382</v>
      </c>
      <c r="F26" s="327"/>
      <c r="G26" s="327"/>
      <c r="H26" s="327"/>
      <c r="I26" s="21"/>
      <c r="J26" s="21"/>
      <c r="M26" s="96"/>
      <c r="N26" s="96"/>
      <c r="O26" s="96"/>
      <c r="P26" s="95"/>
    </row>
    <row r="27" spans="2:16" ht="15" customHeight="1">
      <c r="B27" s="14"/>
      <c r="C27" s="302" t="s">
        <v>99</v>
      </c>
      <c r="D27" s="326"/>
      <c r="E27" s="94" t="s">
        <v>383</v>
      </c>
      <c r="F27" s="327"/>
      <c r="G27" s="327"/>
      <c r="H27" s="327"/>
      <c r="I27" s="21"/>
      <c r="J27" s="21"/>
      <c r="M27" s="96"/>
      <c r="N27" s="96"/>
      <c r="O27" s="96"/>
      <c r="P27" s="95"/>
    </row>
    <row r="28" spans="2:16" ht="15" customHeight="1">
      <c r="B28" s="14"/>
      <c r="C28" s="302" t="s">
        <v>53</v>
      </c>
      <c r="D28" s="326"/>
      <c r="E28" s="93" t="s">
        <v>386</v>
      </c>
      <c r="F28" s="327"/>
      <c r="G28" s="327"/>
      <c r="H28" s="327"/>
      <c r="I28" s="21"/>
      <c r="J28" s="21"/>
      <c r="M28" s="96"/>
      <c r="N28" s="96"/>
      <c r="O28" s="96"/>
      <c r="P28" s="95"/>
    </row>
    <row r="29" spans="2:16" ht="15" customHeight="1">
      <c r="B29" s="14"/>
      <c r="C29" s="302"/>
      <c r="D29" s="326"/>
      <c r="E29" s="94"/>
      <c r="F29" s="327"/>
      <c r="G29" s="327"/>
      <c r="H29" s="327"/>
      <c r="I29" s="21"/>
      <c r="J29" s="21"/>
      <c r="M29" s="96"/>
      <c r="N29" s="96"/>
      <c r="O29" s="96"/>
      <c r="P29" s="95"/>
    </row>
    <row r="30" spans="2:16" ht="15" customHeight="1">
      <c r="B30" s="12" t="s">
        <v>42</v>
      </c>
      <c r="C30" s="302" t="s">
        <v>243</v>
      </c>
      <c r="D30" s="328"/>
      <c r="E30" s="143" t="s">
        <v>212</v>
      </c>
      <c r="F30" s="327"/>
      <c r="G30" s="327"/>
      <c r="H30" s="327"/>
      <c r="I30" s="20"/>
      <c r="J30" s="20"/>
      <c r="M30" s="96"/>
      <c r="N30" s="96"/>
      <c r="O30" s="96"/>
      <c r="P30" s="95"/>
    </row>
    <row r="31" spans="2:16" ht="15" customHeight="1" thickBot="1">
      <c r="B31" s="16" t="s">
        <v>43</v>
      </c>
      <c r="C31" s="323" t="s">
        <v>168</v>
      </c>
      <c r="D31" s="324"/>
      <c r="E31" s="17"/>
      <c r="F31" s="325"/>
      <c r="G31" s="325"/>
      <c r="H31" s="325"/>
      <c r="I31" s="26"/>
      <c r="J31" s="26"/>
      <c r="M31" s="96"/>
      <c r="N31" s="96"/>
      <c r="O31" s="96"/>
      <c r="P31" s="21"/>
    </row>
    <row r="33" ht="12.75">
      <c r="E33" s="27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24:D24"/>
    <mergeCell ref="F24:H24"/>
    <mergeCell ref="D6:D7"/>
    <mergeCell ref="E6:E7"/>
    <mergeCell ref="F6:H6"/>
    <mergeCell ref="I6:I7"/>
    <mergeCell ref="C28:D28"/>
    <mergeCell ref="F28:H28"/>
    <mergeCell ref="C25:D25"/>
    <mergeCell ref="F25:H25"/>
    <mergeCell ref="C26:D26"/>
    <mergeCell ref="F26:H26"/>
    <mergeCell ref="C27:D27"/>
    <mergeCell ref="F27:H27"/>
    <mergeCell ref="C31:D31"/>
    <mergeCell ref="F31:H31"/>
    <mergeCell ref="C29:D29"/>
    <mergeCell ref="F29:H29"/>
    <mergeCell ref="C30:D30"/>
    <mergeCell ref="F30:H30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P23" sqref="P23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6" customWidth="1"/>
    <col min="9" max="9" width="9.25390625" style="6" customWidth="1"/>
    <col min="10" max="11" width="5.875" style="6" customWidth="1"/>
    <col min="12" max="12" width="6.75390625" style="0" customWidth="1"/>
  </cols>
  <sheetData>
    <row r="1" spans="1:13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</row>
    <row r="2" spans="1:13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</row>
    <row r="3" spans="1:7" ht="19.5" customHeight="1">
      <c r="A3" s="331" t="s">
        <v>128</v>
      </c>
      <c r="B3" s="331"/>
      <c r="C3" s="23"/>
      <c r="D3" s="5"/>
      <c r="E3" s="5"/>
      <c r="F3" s="5"/>
      <c r="G3" s="5"/>
    </row>
    <row r="4" spans="1:7" ht="19.5" customHeight="1">
      <c r="A4" s="331"/>
      <c r="B4" s="331"/>
      <c r="C4" s="23"/>
      <c r="D4" s="5"/>
      <c r="E4" s="5"/>
      <c r="F4" s="5"/>
      <c r="G4" s="5"/>
    </row>
    <row r="5" ht="12" customHeight="1" thickBot="1"/>
    <row r="6" spans="1:14" ht="12.75" customHeight="1" thickBot="1">
      <c r="A6" s="318" t="s">
        <v>24</v>
      </c>
      <c r="B6" s="329" t="s">
        <v>25</v>
      </c>
      <c r="C6" s="329" t="s">
        <v>9</v>
      </c>
      <c r="D6" s="329" t="s">
        <v>26</v>
      </c>
      <c r="E6" s="329" t="s">
        <v>27</v>
      </c>
      <c r="F6" s="330" t="s">
        <v>31</v>
      </c>
      <c r="G6" s="330"/>
      <c r="H6" s="330"/>
      <c r="I6" s="315" t="s">
        <v>33</v>
      </c>
      <c r="J6" s="315" t="s">
        <v>393</v>
      </c>
      <c r="K6" s="315" t="s">
        <v>392</v>
      </c>
      <c r="L6" s="308" t="s">
        <v>34</v>
      </c>
      <c r="M6" s="6"/>
      <c r="N6" s="6"/>
    </row>
    <row r="7" spans="1:14" ht="13.5" thickBot="1">
      <c r="A7" s="318"/>
      <c r="B7" s="329"/>
      <c r="C7" s="329"/>
      <c r="D7" s="329"/>
      <c r="E7" s="329"/>
      <c r="F7" s="7" t="s">
        <v>35</v>
      </c>
      <c r="G7" s="7" t="s">
        <v>36</v>
      </c>
      <c r="H7" s="7" t="s">
        <v>37</v>
      </c>
      <c r="I7" s="315"/>
      <c r="J7" s="315"/>
      <c r="K7" s="332"/>
      <c r="L7" s="308"/>
      <c r="M7" s="6"/>
      <c r="N7" s="6"/>
    </row>
    <row r="8" spans="1:14" ht="15" customHeight="1">
      <c r="A8" s="69">
        <v>1</v>
      </c>
      <c r="B8" s="144" t="s">
        <v>99</v>
      </c>
      <c r="C8" s="144" t="s">
        <v>186</v>
      </c>
      <c r="D8" s="144" t="s">
        <v>364</v>
      </c>
      <c r="E8" s="144" t="s">
        <v>187</v>
      </c>
      <c r="F8" s="51">
        <v>100</v>
      </c>
      <c r="G8" s="51">
        <v>100</v>
      </c>
      <c r="H8" s="52">
        <v>100</v>
      </c>
      <c r="I8" s="204">
        <f aca="true" t="shared" si="0" ref="I8:I24">(F8+G8+H8-MIN(F8:H8))/2</f>
        <v>100</v>
      </c>
      <c r="J8" s="205">
        <v>-4</v>
      </c>
      <c r="K8" s="250"/>
      <c r="L8" s="206">
        <f>VLOOKUP($A$8:$A$54,'Body do MiČR'!$B$3:$D$102,2,FALSE)</f>
        <v>100</v>
      </c>
      <c r="M8" s="46"/>
      <c r="N8" s="6">
        <f aca="true" t="shared" si="1" ref="N8:N24">MIN(F8:H8)</f>
        <v>100</v>
      </c>
    </row>
    <row r="9" spans="1:14" ht="15" customHeight="1">
      <c r="A9" s="64">
        <v>2</v>
      </c>
      <c r="B9" s="145" t="s">
        <v>123</v>
      </c>
      <c r="C9" s="145" t="s">
        <v>124</v>
      </c>
      <c r="D9" s="145" t="s">
        <v>249</v>
      </c>
      <c r="E9" s="145" t="s">
        <v>104</v>
      </c>
      <c r="F9" s="54">
        <v>100</v>
      </c>
      <c r="G9" s="54">
        <v>100</v>
      </c>
      <c r="H9" s="56">
        <v>100</v>
      </c>
      <c r="I9" s="82">
        <f t="shared" si="0"/>
        <v>100</v>
      </c>
      <c r="J9" s="83">
        <v>-22</v>
      </c>
      <c r="K9" s="251"/>
      <c r="L9" s="207">
        <f>VLOOKUP($A$8:$A$54,'Body do MiČR'!$B$3:$D$102,2,FALSE)</f>
        <v>80</v>
      </c>
      <c r="M9" s="42"/>
      <c r="N9" s="6">
        <f t="shared" si="1"/>
        <v>100</v>
      </c>
    </row>
    <row r="10" spans="1:14" ht="15" customHeight="1">
      <c r="A10" s="64">
        <v>3</v>
      </c>
      <c r="B10" s="145" t="s">
        <v>119</v>
      </c>
      <c r="C10" s="145" t="s">
        <v>120</v>
      </c>
      <c r="D10" s="145" t="s">
        <v>249</v>
      </c>
      <c r="E10" s="145" t="s">
        <v>246</v>
      </c>
      <c r="F10" s="54">
        <v>100</v>
      </c>
      <c r="G10" s="54">
        <v>100</v>
      </c>
      <c r="H10" s="56">
        <v>100</v>
      </c>
      <c r="I10" s="82">
        <f t="shared" si="0"/>
        <v>100</v>
      </c>
      <c r="J10" s="83">
        <v>-30</v>
      </c>
      <c r="K10" s="83">
        <v>0</v>
      </c>
      <c r="L10" s="207">
        <f>VLOOKUP($A$8:$A$54,'Body do MiČR'!$B$3:$D$102,2,FALSE)</f>
        <v>60</v>
      </c>
      <c r="M10" s="6"/>
      <c r="N10" s="6">
        <f t="shared" si="1"/>
        <v>100</v>
      </c>
    </row>
    <row r="11" spans="1:14" ht="15" customHeight="1">
      <c r="A11" s="64">
        <v>4</v>
      </c>
      <c r="B11" s="145" t="s">
        <v>51</v>
      </c>
      <c r="C11" s="145" t="s">
        <v>52</v>
      </c>
      <c r="D11" s="145" t="s">
        <v>259</v>
      </c>
      <c r="E11" s="145" t="s">
        <v>104</v>
      </c>
      <c r="F11" s="54">
        <v>100</v>
      </c>
      <c r="G11" s="54">
        <v>100</v>
      </c>
      <c r="H11" s="56">
        <v>100</v>
      </c>
      <c r="I11" s="82">
        <f t="shared" si="0"/>
        <v>100</v>
      </c>
      <c r="J11" s="83">
        <v>-30</v>
      </c>
      <c r="K11" s="83">
        <v>-6</v>
      </c>
      <c r="L11" s="207">
        <f>VLOOKUP($A$8:$A$54,'Body do MiČR'!$B$3:$D$102,2,FALSE)</f>
        <v>50</v>
      </c>
      <c r="M11" s="42"/>
      <c r="N11" s="6">
        <f t="shared" si="1"/>
        <v>100</v>
      </c>
    </row>
    <row r="12" spans="1:14" ht="15" customHeight="1">
      <c r="A12" s="64">
        <v>5</v>
      </c>
      <c r="B12" s="145" t="s">
        <v>242</v>
      </c>
      <c r="C12" s="145" t="s">
        <v>54</v>
      </c>
      <c r="D12" s="145" t="s">
        <v>364</v>
      </c>
      <c r="E12" s="145" t="s">
        <v>200</v>
      </c>
      <c r="F12" s="54">
        <v>100</v>
      </c>
      <c r="G12" s="54">
        <v>100</v>
      </c>
      <c r="H12" s="56">
        <v>98</v>
      </c>
      <c r="I12" s="82">
        <f t="shared" si="0"/>
        <v>100</v>
      </c>
      <c r="J12" s="83"/>
      <c r="K12" s="83"/>
      <c r="L12" s="207">
        <f>VLOOKUP($A$8:$A$54,'Body do MiČR'!$B$3:$D$102,2,FALSE)</f>
        <v>45</v>
      </c>
      <c r="M12" s="46"/>
      <c r="N12" s="6">
        <f t="shared" si="1"/>
        <v>98</v>
      </c>
    </row>
    <row r="13" spans="1:14" ht="15" customHeight="1">
      <c r="A13" s="64">
        <v>6</v>
      </c>
      <c r="B13" s="145" t="s">
        <v>168</v>
      </c>
      <c r="C13" s="145" t="s">
        <v>169</v>
      </c>
      <c r="D13" s="145" t="s">
        <v>364</v>
      </c>
      <c r="E13" s="145" t="s">
        <v>170</v>
      </c>
      <c r="F13" s="56">
        <v>83</v>
      </c>
      <c r="G13" s="54">
        <v>100</v>
      </c>
      <c r="H13" s="54">
        <v>100</v>
      </c>
      <c r="I13" s="82">
        <f t="shared" si="0"/>
        <v>100</v>
      </c>
      <c r="J13" s="83"/>
      <c r="K13" s="83"/>
      <c r="L13" s="207">
        <f>VLOOKUP($A$8:$A$54,'Body do MiČR'!$B$3:$D$102,2,FALSE)</f>
        <v>40</v>
      </c>
      <c r="M13" s="42"/>
      <c r="N13" s="6">
        <f t="shared" si="1"/>
        <v>83</v>
      </c>
    </row>
    <row r="14" spans="1:14" ht="15" customHeight="1">
      <c r="A14" s="64">
        <v>7</v>
      </c>
      <c r="B14" s="145" t="s">
        <v>150</v>
      </c>
      <c r="C14" s="145" t="s">
        <v>151</v>
      </c>
      <c r="D14" s="145" t="s">
        <v>249</v>
      </c>
      <c r="E14" s="145" t="s">
        <v>156</v>
      </c>
      <c r="F14" s="56">
        <v>57</v>
      </c>
      <c r="G14" s="54">
        <v>100</v>
      </c>
      <c r="H14" s="54">
        <v>100</v>
      </c>
      <c r="I14" s="82">
        <f t="shared" si="0"/>
        <v>100</v>
      </c>
      <c r="J14" s="83"/>
      <c r="K14" s="83"/>
      <c r="L14" s="207">
        <f>VLOOKUP($A$8:$A$54,'Body do MiČR'!$B$3:$D$102,2,FALSE)</f>
        <v>36</v>
      </c>
      <c r="M14" s="48"/>
      <c r="N14" s="43">
        <f t="shared" si="1"/>
        <v>57</v>
      </c>
    </row>
    <row r="15" spans="1:14" ht="15" customHeight="1">
      <c r="A15" s="64">
        <v>8</v>
      </c>
      <c r="B15" s="145" t="s">
        <v>121</v>
      </c>
      <c r="C15" s="145" t="s">
        <v>122</v>
      </c>
      <c r="D15" s="145" t="s">
        <v>249</v>
      </c>
      <c r="E15" s="145" t="s">
        <v>106</v>
      </c>
      <c r="F15" s="54">
        <v>100</v>
      </c>
      <c r="G15" s="54">
        <v>98</v>
      </c>
      <c r="H15" s="56">
        <v>98</v>
      </c>
      <c r="I15" s="82">
        <f t="shared" si="0"/>
        <v>99</v>
      </c>
      <c r="J15" s="83"/>
      <c r="K15" s="83"/>
      <c r="L15" s="207">
        <f>VLOOKUP($A$8:$A$54,'Body do MiČR'!$B$3:$D$102,2,FALSE)</f>
        <v>32</v>
      </c>
      <c r="M15" s="42"/>
      <c r="N15" s="6">
        <f t="shared" si="1"/>
        <v>98</v>
      </c>
    </row>
    <row r="16" spans="1:14" s="44" customFormat="1" ht="15" customHeight="1">
      <c r="A16" s="64">
        <v>8</v>
      </c>
      <c r="B16" s="145" t="s">
        <v>69</v>
      </c>
      <c r="C16" s="145" t="s">
        <v>126</v>
      </c>
      <c r="D16" s="145" t="s">
        <v>249</v>
      </c>
      <c r="E16" s="145" t="s">
        <v>116</v>
      </c>
      <c r="F16" s="54">
        <v>100</v>
      </c>
      <c r="G16" s="54">
        <v>98</v>
      </c>
      <c r="H16" s="56">
        <v>98</v>
      </c>
      <c r="I16" s="82">
        <f t="shared" si="0"/>
        <v>99</v>
      </c>
      <c r="J16" s="83"/>
      <c r="K16" s="83"/>
      <c r="L16" s="207">
        <f>VLOOKUP($A$8:$A$54,'Body do MiČR'!$B$3:$D$102,2,FALSE)</f>
        <v>32</v>
      </c>
      <c r="M16" s="6"/>
      <c r="N16" s="6">
        <f t="shared" si="1"/>
        <v>98</v>
      </c>
    </row>
    <row r="17" spans="1:14" ht="15" customHeight="1">
      <c r="A17" s="64">
        <v>8</v>
      </c>
      <c r="B17" s="145" t="s">
        <v>117</v>
      </c>
      <c r="C17" s="145" t="s">
        <v>118</v>
      </c>
      <c r="D17" s="145" t="s">
        <v>249</v>
      </c>
      <c r="E17" s="145" t="s">
        <v>102</v>
      </c>
      <c r="F17" s="54">
        <v>98</v>
      </c>
      <c r="G17" s="54">
        <v>100</v>
      </c>
      <c r="H17" s="56">
        <v>98</v>
      </c>
      <c r="I17" s="82">
        <f t="shared" si="0"/>
        <v>99</v>
      </c>
      <c r="J17" s="83"/>
      <c r="K17" s="83"/>
      <c r="L17" s="207">
        <f>VLOOKUP($A$8:$A$54,'Body do MiČR'!$B$3:$D$102,2,FALSE)</f>
        <v>32</v>
      </c>
      <c r="M17" s="6"/>
      <c r="N17" s="6">
        <f t="shared" si="1"/>
        <v>98</v>
      </c>
    </row>
    <row r="18" spans="1:14" ht="15" customHeight="1">
      <c r="A18" s="64">
        <v>11</v>
      </c>
      <c r="B18" s="145" t="s">
        <v>76</v>
      </c>
      <c r="C18" s="145" t="s">
        <v>77</v>
      </c>
      <c r="D18" s="145" t="s">
        <v>259</v>
      </c>
      <c r="E18" s="145" t="s">
        <v>101</v>
      </c>
      <c r="F18" s="54">
        <v>98</v>
      </c>
      <c r="G18" s="54">
        <v>100</v>
      </c>
      <c r="H18" s="56">
        <v>36</v>
      </c>
      <c r="I18" s="82">
        <f t="shared" si="0"/>
        <v>99</v>
      </c>
      <c r="J18" s="83"/>
      <c r="K18" s="83"/>
      <c r="L18" s="207">
        <f>VLOOKUP($A$8:$A$54,'Body do MiČR'!$B$3:$D$102,2,FALSE)</f>
        <v>24</v>
      </c>
      <c r="M18" s="42"/>
      <c r="N18" s="6">
        <f t="shared" si="1"/>
        <v>36</v>
      </c>
    </row>
    <row r="19" spans="1:14" ht="15" customHeight="1">
      <c r="A19" s="64">
        <v>12</v>
      </c>
      <c r="B19" s="145" t="s">
        <v>349</v>
      </c>
      <c r="C19" s="145" t="s">
        <v>356</v>
      </c>
      <c r="D19" s="145" t="s">
        <v>357</v>
      </c>
      <c r="E19" s="145" t="s">
        <v>368</v>
      </c>
      <c r="F19" s="54">
        <v>98</v>
      </c>
      <c r="G19" s="54">
        <v>98</v>
      </c>
      <c r="H19" s="56">
        <v>87</v>
      </c>
      <c r="I19" s="82">
        <f t="shared" si="0"/>
        <v>98</v>
      </c>
      <c r="J19" s="83"/>
      <c r="K19" s="83"/>
      <c r="L19" s="207">
        <f>VLOOKUP($A$8:$A$54,'Body do MiČR'!$B$3:$D$102,2,FALSE)</f>
        <v>22</v>
      </c>
      <c r="M19" s="42"/>
      <c r="N19" s="6">
        <f t="shared" si="1"/>
        <v>87</v>
      </c>
    </row>
    <row r="20" spans="1:14" ht="15" customHeight="1">
      <c r="A20" s="64">
        <v>13</v>
      </c>
      <c r="B20" s="145" t="s">
        <v>114</v>
      </c>
      <c r="C20" s="145" t="s">
        <v>115</v>
      </c>
      <c r="D20" s="145" t="s">
        <v>250</v>
      </c>
      <c r="E20" s="145" t="s">
        <v>367</v>
      </c>
      <c r="F20" s="54">
        <v>92</v>
      </c>
      <c r="G20" s="56">
        <v>87</v>
      </c>
      <c r="H20" s="54">
        <v>100</v>
      </c>
      <c r="I20" s="82">
        <f t="shared" si="0"/>
        <v>96</v>
      </c>
      <c r="J20" s="83"/>
      <c r="K20" s="83"/>
      <c r="L20" s="207">
        <f>VLOOKUP($A$8:$A$54,'Body do MiČR'!$B$3:$D$102,2,FALSE)</f>
        <v>20</v>
      </c>
      <c r="M20" s="42"/>
      <c r="N20" s="6">
        <f t="shared" si="1"/>
        <v>87</v>
      </c>
    </row>
    <row r="21" spans="1:14" ht="15" customHeight="1">
      <c r="A21" s="64">
        <v>14</v>
      </c>
      <c r="B21" s="145" t="s">
        <v>377</v>
      </c>
      <c r="C21" s="145" t="s">
        <v>127</v>
      </c>
      <c r="D21" s="145" t="s">
        <v>357</v>
      </c>
      <c r="E21" s="145" t="s">
        <v>104</v>
      </c>
      <c r="F21" s="56">
        <v>89</v>
      </c>
      <c r="G21" s="54">
        <v>94</v>
      </c>
      <c r="H21" s="54">
        <v>96</v>
      </c>
      <c r="I21" s="82">
        <f t="shared" si="0"/>
        <v>95</v>
      </c>
      <c r="J21" s="82"/>
      <c r="K21" s="82"/>
      <c r="L21" s="207">
        <f>VLOOKUP($A$8:$A$54,'Body do MiČR'!$B$3:$D$102,2,FALSE)</f>
        <v>18</v>
      </c>
      <c r="M21" s="6"/>
      <c r="N21" s="6">
        <f t="shared" si="1"/>
        <v>89</v>
      </c>
    </row>
    <row r="22" spans="1:14" ht="15" customHeight="1">
      <c r="A22" s="64">
        <v>15</v>
      </c>
      <c r="B22" s="145" t="s">
        <v>111</v>
      </c>
      <c r="C22" s="145" t="s">
        <v>112</v>
      </c>
      <c r="D22" s="145" t="s">
        <v>250</v>
      </c>
      <c r="E22" s="145" t="s">
        <v>113</v>
      </c>
      <c r="F22" s="56">
        <v>88</v>
      </c>
      <c r="G22" s="54">
        <v>94</v>
      </c>
      <c r="H22" s="54">
        <v>94</v>
      </c>
      <c r="I22" s="82">
        <f t="shared" si="0"/>
        <v>94</v>
      </c>
      <c r="J22" s="83"/>
      <c r="K22" s="83"/>
      <c r="L22" s="207">
        <v>15</v>
      </c>
      <c r="M22" s="46"/>
      <c r="N22" s="6">
        <f t="shared" si="1"/>
        <v>88</v>
      </c>
    </row>
    <row r="23" spans="1:14" ht="15" customHeight="1">
      <c r="A23" s="64">
        <v>16</v>
      </c>
      <c r="B23" s="145" t="s">
        <v>248</v>
      </c>
      <c r="C23" s="145" t="s">
        <v>365</v>
      </c>
      <c r="D23" s="145" t="s">
        <v>364</v>
      </c>
      <c r="E23" s="145" t="s">
        <v>369</v>
      </c>
      <c r="F23" s="54">
        <v>86</v>
      </c>
      <c r="G23" s="56">
        <v>57</v>
      </c>
      <c r="H23" s="54">
        <v>94</v>
      </c>
      <c r="I23" s="82">
        <f t="shared" si="0"/>
        <v>90</v>
      </c>
      <c r="J23" s="83"/>
      <c r="K23" s="83"/>
      <c r="L23" s="207">
        <f>VLOOKUP($A$8:$A$54,'Body do MiČR'!$B$3:$D$102,2,FALSE)</f>
        <v>15</v>
      </c>
      <c r="M23" s="46"/>
      <c r="N23" s="6">
        <f t="shared" si="1"/>
        <v>57</v>
      </c>
    </row>
    <row r="24" spans="1:14" ht="15" customHeight="1" thickBot="1">
      <c r="A24" s="71">
        <v>17</v>
      </c>
      <c r="B24" s="149" t="s">
        <v>190</v>
      </c>
      <c r="C24" s="149" t="s">
        <v>216</v>
      </c>
      <c r="D24" s="149" t="s">
        <v>366</v>
      </c>
      <c r="E24" s="149" t="s">
        <v>191</v>
      </c>
      <c r="F24" s="58">
        <v>85</v>
      </c>
      <c r="G24" s="60">
        <v>84</v>
      </c>
      <c r="H24" s="58">
        <v>88</v>
      </c>
      <c r="I24" s="208">
        <f t="shared" si="0"/>
        <v>86.5</v>
      </c>
      <c r="J24" s="208"/>
      <c r="K24" s="208"/>
      <c r="L24" s="209">
        <v>14</v>
      </c>
      <c r="M24" s="42"/>
      <c r="N24" s="6">
        <f t="shared" si="1"/>
        <v>84</v>
      </c>
    </row>
    <row r="25" ht="15" customHeight="1" thickBot="1">
      <c r="E25" s="150"/>
    </row>
    <row r="26" spans="2:11" ht="15" customHeight="1">
      <c r="B26" s="10" t="s">
        <v>39</v>
      </c>
      <c r="C26" s="313" t="s">
        <v>25</v>
      </c>
      <c r="D26" s="313"/>
      <c r="E26" s="24" t="s">
        <v>9</v>
      </c>
      <c r="F26" s="311" t="s">
        <v>38</v>
      </c>
      <c r="G26" s="311"/>
      <c r="H26" s="311"/>
      <c r="I26" s="18"/>
      <c r="J26" s="18"/>
      <c r="K26" s="18"/>
    </row>
    <row r="27" spans="2:11" ht="15" customHeight="1">
      <c r="B27" s="14" t="s">
        <v>46</v>
      </c>
      <c r="C27" s="302" t="s">
        <v>81</v>
      </c>
      <c r="D27" s="326"/>
      <c r="E27" s="94" t="s">
        <v>384</v>
      </c>
      <c r="F27" s="327"/>
      <c r="G27" s="327"/>
      <c r="H27" s="327"/>
      <c r="I27" s="25"/>
      <c r="J27" s="25"/>
      <c r="K27" s="25"/>
    </row>
    <row r="28" spans="2:11" ht="15" customHeight="1">
      <c r="B28" s="14" t="s">
        <v>47</v>
      </c>
      <c r="C28" s="302" t="s">
        <v>70</v>
      </c>
      <c r="D28" s="326"/>
      <c r="E28" s="94" t="s">
        <v>385</v>
      </c>
      <c r="F28" s="327"/>
      <c r="G28" s="327"/>
      <c r="H28" s="327"/>
      <c r="I28" s="21"/>
      <c r="J28" s="21"/>
      <c r="K28" s="21"/>
    </row>
    <row r="29" spans="2:11" ht="15" customHeight="1">
      <c r="B29" s="14"/>
      <c r="C29" s="302" t="s">
        <v>53</v>
      </c>
      <c r="D29" s="326"/>
      <c r="E29" s="94" t="s">
        <v>386</v>
      </c>
      <c r="F29" s="327"/>
      <c r="G29" s="327"/>
      <c r="H29" s="327"/>
      <c r="I29" s="21"/>
      <c r="J29" s="21"/>
      <c r="K29" s="21"/>
    </row>
    <row r="30" spans="2:11" ht="15" customHeight="1">
      <c r="B30" s="14"/>
      <c r="C30" s="302" t="s">
        <v>243</v>
      </c>
      <c r="D30" s="326"/>
      <c r="E30" s="95" t="s">
        <v>212</v>
      </c>
      <c r="F30" s="327"/>
      <c r="G30" s="327"/>
      <c r="H30" s="327"/>
      <c r="I30" s="21"/>
      <c r="J30" s="21"/>
      <c r="K30" s="21"/>
    </row>
    <row r="31" spans="2:11" ht="15" customHeight="1">
      <c r="B31" s="14"/>
      <c r="C31" s="302" t="s">
        <v>318</v>
      </c>
      <c r="D31" s="326"/>
      <c r="E31" s="94" t="s">
        <v>382</v>
      </c>
      <c r="F31" s="327"/>
      <c r="G31" s="327"/>
      <c r="H31" s="327"/>
      <c r="I31" s="21"/>
      <c r="J31" s="21"/>
      <c r="K31" s="21"/>
    </row>
    <row r="32" spans="2:11" ht="15" customHeight="1">
      <c r="B32" s="12" t="s">
        <v>42</v>
      </c>
      <c r="C32" s="302" t="s">
        <v>211</v>
      </c>
      <c r="D32" s="328"/>
      <c r="E32" s="95" t="s">
        <v>212</v>
      </c>
      <c r="F32" s="327"/>
      <c r="G32" s="327"/>
      <c r="H32" s="327"/>
      <c r="I32" s="20"/>
      <c r="J32" s="20"/>
      <c r="K32" s="20"/>
    </row>
    <row r="33" spans="2:11" ht="15" customHeight="1" thickBot="1">
      <c r="B33" s="16" t="s">
        <v>43</v>
      </c>
      <c r="C33" s="323" t="s">
        <v>168</v>
      </c>
      <c r="D33" s="324"/>
      <c r="E33" s="17"/>
      <c r="F33" s="325"/>
      <c r="G33" s="325"/>
      <c r="H33" s="325"/>
      <c r="I33" s="26"/>
      <c r="J33" s="26"/>
      <c r="K33" s="26"/>
    </row>
    <row r="35" ht="12.75">
      <c r="E35" s="27"/>
    </row>
  </sheetData>
  <sheetProtection/>
  <mergeCells count="29">
    <mergeCell ref="A1:J1"/>
    <mergeCell ref="A2:J2"/>
    <mergeCell ref="A3:B4"/>
    <mergeCell ref="A6:A7"/>
    <mergeCell ref="B6:B7"/>
    <mergeCell ref="C6:C7"/>
    <mergeCell ref="J6:J7"/>
    <mergeCell ref="L6:L7"/>
    <mergeCell ref="C26:D26"/>
    <mergeCell ref="F26:H26"/>
    <mergeCell ref="D6:D7"/>
    <mergeCell ref="E6:E7"/>
    <mergeCell ref="F6:H6"/>
    <mergeCell ref="I6:I7"/>
    <mergeCell ref="K6:K7"/>
    <mergeCell ref="C30:D30"/>
    <mergeCell ref="F30:H30"/>
    <mergeCell ref="C27:D27"/>
    <mergeCell ref="F27:H27"/>
    <mergeCell ref="C28:D28"/>
    <mergeCell ref="F28:H28"/>
    <mergeCell ref="C29:D29"/>
    <mergeCell ref="F29:H29"/>
    <mergeCell ref="C33:D33"/>
    <mergeCell ref="F33:H33"/>
    <mergeCell ref="C31:D31"/>
    <mergeCell ref="F31:H31"/>
    <mergeCell ref="C32:D32"/>
    <mergeCell ref="F32:H3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G23" sqref="G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12" ht="19.5" customHeight="1">
      <c r="A3" s="333" t="s">
        <v>49</v>
      </c>
      <c r="B3" s="333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33"/>
      <c r="B4" s="333"/>
      <c r="C4" s="4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318" t="s">
        <v>24</v>
      </c>
      <c r="B6" s="319" t="s">
        <v>25</v>
      </c>
      <c r="C6" s="319" t="s">
        <v>9</v>
      </c>
      <c r="D6" s="319" t="s">
        <v>26</v>
      </c>
      <c r="E6" s="319" t="s">
        <v>27</v>
      </c>
      <c r="F6" s="319" t="s">
        <v>28</v>
      </c>
      <c r="G6" s="316" t="s">
        <v>29</v>
      </c>
      <c r="H6" s="316"/>
      <c r="I6" s="316"/>
      <c r="J6" s="314" t="s">
        <v>30</v>
      </c>
      <c r="K6" s="316" t="s">
        <v>31</v>
      </c>
      <c r="L6" s="316"/>
      <c r="M6" s="316"/>
      <c r="N6" s="314" t="s">
        <v>32</v>
      </c>
      <c r="O6" s="314" t="s">
        <v>33</v>
      </c>
      <c r="P6" s="308" t="s">
        <v>34</v>
      </c>
      <c r="S6" s="6"/>
      <c r="T6" s="6"/>
    </row>
    <row r="7" spans="1:20" ht="13.5" thickBot="1">
      <c r="A7" s="334"/>
      <c r="B7" s="329"/>
      <c r="C7" s="329"/>
      <c r="D7" s="329"/>
      <c r="E7" s="329"/>
      <c r="F7" s="329"/>
      <c r="G7" s="7" t="s">
        <v>35</v>
      </c>
      <c r="H7" s="7" t="s">
        <v>36</v>
      </c>
      <c r="I7" s="7" t="s">
        <v>37</v>
      </c>
      <c r="J7" s="314"/>
      <c r="K7" s="31" t="s">
        <v>35</v>
      </c>
      <c r="L7" s="7" t="s">
        <v>36</v>
      </c>
      <c r="M7" s="7" t="s">
        <v>37</v>
      </c>
      <c r="N7" s="314"/>
      <c r="O7" s="314"/>
      <c r="P7" s="308"/>
      <c r="S7" s="6"/>
      <c r="T7" s="6"/>
    </row>
    <row r="8" spans="1:20" ht="15" customHeight="1">
      <c r="A8" s="92">
        <v>1</v>
      </c>
      <c r="B8" s="144" t="s">
        <v>220</v>
      </c>
      <c r="C8" s="144" t="s">
        <v>221</v>
      </c>
      <c r="D8" s="144" t="s">
        <v>249</v>
      </c>
      <c r="E8" s="144" t="s">
        <v>78</v>
      </c>
      <c r="F8" s="200" t="s">
        <v>58</v>
      </c>
      <c r="G8" s="255">
        <v>94</v>
      </c>
      <c r="H8" s="255">
        <v>95</v>
      </c>
      <c r="I8" s="255">
        <v>93</v>
      </c>
      <c r="J8" s="50">
        <f>AVERAGE(G8:I8)</f>
        <v>94</v>
      </c>
      <c r="K8" s="51">
        <v>94</v>
      </c>
      <c r="L8" s="51">
        <v>95</v>
      </c>
      <c r="M8" s="52">
        <v>93</v>
      </c>
      <c r="N8" s="53">
        <f>((K8+L8+M8)-MIN(K8:M8))/2</f>
        <v>94.5</v>
      </c>
      <c r="O8" s="50">
        <f>J8+N8</f>
        <v>188.5</v>
      </c>
      <c r="P8" s="87">
        <f>VLOOKUP($A$8:$A$96,'Body do MiČR'!$B$3:$D$102,2)</f>
        <v>100</v>
      </c>
      <c r="S8" s="6"/>
      <c r="T8" s="6"/>
    </row>
    <row r="9" spans="1:20" ht="15" customHeight="1">
      <c r="A9" s="90">
        <v>2</v>
      </c>
      <c r="B9" s="145" t="s">
        <v>188</v>
      </c>
      <c r="C9" s="145" t="s">
        <v>324</v>
      </c>
      <c r="D9" s="145" t="s">
        <v>259</v>
      </c>
      <c r="E9" s="145" t="s">
        <v>353</v>
      </c>
      <c r="F9" s="201" t="s">
        <v>50</v>
      </c>
      <c r="G9" s="34">
        <v>86</v>
      </c>
      <c r="H9" s="34">
        <v>89</v>
      </c>
      <c r="I9" s="34">
        <v>85</v>
      </c>
      <c r="J9" s="55">
        <f>AVERAGE(G9:I9)</f>
        <v>86.66666666666667</v>
      </c>
      <c r="K9" s="54">
        <v>100</v>
      </c>
      <c r="L9" s="54">
        <v>100</v>
      </c>
      <c r="M9" s="56">
        <v>100</v>
      </c>
      <c r="N9" s="57">
        <f>((K9+L9+M9)-MIN(K9:M9))/2</f>
        <v>100</v>
      </c>
      <c r="O9" s="55">
        <f>J9+N9</f>
        <v>186.66666666666669</v>
      </c>
      <c r="P9" s="89">
        <f>VLOOKUP($A$8:$A$96,'Body do MiČR'!$B$3:$D$102,2)</f>
        <v>80</v>
      </c>
      <c r="S9" s="6"/>
      <c r="T9" s="6"/>
    </row>
    <row r="10" spans="1:20" ht="15" customHeight="1">
      <c r="A10" s="90">
        <v>3</v>
      </c>
      <c r="B10" s="145" t="s">
        <v>322</v>
      </c>
      <c r="C10" s="145" t="s">
        <v>328</v>
      </c>
      <c r="D10" s="145" t="s">
        <v>357</v>
      </c>
      <c r="E10" s="145" t="s">
        <v>100</v>
      </c>
      <c r="F10" s="201" t="s">
        <v>50</v>
      </c>
      <c r="G10" s="34">
        <v>90</v>
      </c>
      <c r="H10" s="34">
        <v>90</v>
      </c>
      <c r="I10" s="34">
        <v>93</v>
      </c>
      <c r="J10" s="55">
        <f>AVERAGE(G10:I10)</f>
        <v>91</v>
      </c>
      <c r="K10" s="54">
        <v>92</v>
      </c>
      <c r="L10" s="54">
        <v>92</v>
      </c>
      <c r="M10" s="56">
        <v>92</v>
      </c>
      <c r="N10" s="57">
        <f>((K10+L10+M10)-MIN(K10:M10))/2</f>
        <v>92</v>
      </c>
      <c r="O10" s="55">
        <f>J10+N10</f>
        <v>183</v>
      </c>
      <c r="P10" s="89">
        <f>VLOOKUP($A$8:$A$96,'Body do MiČR'!$B$3:$D$102,2)</f>
        <v>60</v>
      </c>
      <c r="R10" t="s">
        <v>130</v>
      </c>
      <c r="S10" s="6"/>
      <c r="T10" s="6"/>
    </row>
    <row r="11" spans="1:20" ht="15" customHeight="1" thickBot="1">
      <c r="A11" s="91">
        <v>4</v>
      </c>
      <c r="B11" s="149" t="s">
        <v>320</v>
      </c>
      <c r="C11" s="149" t="s">
        <v>325</v>
      </c>
      <c r="D11" s="149" t="s">
        <v>357</v>
      </c>
      <c r="E11" s="149" t="s">
        <v>352</v>
      </c>
      <c r="F11" s="202" t="s">
        <v>139</v>
      </c>
      <c r="G11" s="36">
        <v>83</v>
      </c>
      <c r="H11" s="36">
        <v>85</v>
      </c>
      <c r="I11" s="36">
        <v>83</v>
      </c>
      <c r="J11" s="59">
        <f>AVERAGE(G11:I11)</f>
        <v>83.66666666666667</v>
      </c>
      <c r="K11" s="60">
        <v>88</v>
      </c>
      <c r="L11" s="58">
        <v>92</v>
      </c>
      <c r="M11" s="58">
        <v>92</v>
      </c>
      <c r="N11" s="61">
        <f>((K11+L11+M11)-MIN(K11:M11))/2</f>
        <v>92</v>
      </c>
      <c r="O11" s="59">
        <f>J11+N11</f>
        <v>175.66666666666669</v>
      </c>
      <c r="P11" s="88">
        <f>VLOOKUP($A$8:$A$96,'Body do MiČR'!$B$3:$D$102,2)</f>
        <v>50</v>
      </c>
      <c r="S11" s="6"/>
      <c r="T11" s="6"/>
    </row>
    <row r="12" ht="15" customHeight="1" thickBot="1"/>
    <row r="13" spans="2:16" ht="15" customHeight="1">
      <c r="B13" s="8" t="s">
        <v>29</v>
      </c>
      <c r="C13" s="310" t="s">
        <v>25</v>
      </c>
      <c r="D13" s="310"/>
      <c r="E13" s="9" t="s">
        <v>9</v>
      </c>
      <c r="F13" s="311" t="s">
        <v>38</v>
      </c>
      <c r="G13" s="311"/>
      <c r="H13" s="311"/>
      <c r="I13" s="312" t="s">
        <v>39</v>
      </c>
      <c r="J13" s="312"/>
      <c r="K13" s="313" t="s">
        <v>25</v>
      </c>
      <c r="L13" s="313"/>
      <c r="M13" s="313"/>
      <c r="N13" s="11" t="s">
        <v>9</v>
      </c>
      <c r="O13" s="311" t="s">
        <v>38</v>
      </c>
      <c r="P13" s="311"/>
    </row>
    <row r="14" spans="2:16" ht="15" customHeight="1">
      <c r="B14" s="15" t="s">
        <v>204</v>
      </c>
      <c r="C14" s="296" t="s">
        <v>243</v>
      </c>
      <c r="D14" s="296"/>
      <c r="E14" s="95" t="s">
        <v>212</v>
      </c>
      <c r="F14" s="295"/>
      <c r="G14" s="295"/>
      <c r="H14" s="295"/>
      <c r="I14" s="307" t="s">
        <v>40</v>
      </c>
      <c r="J14" s="307"/>
      <c r="K14" s="302" t="s">
        <v>111</v>
      </c>
      <c r="L14" s="303"/>
      <c r="M14" s="303"/>
      <c r="N14" s="94" t="s">
        <v>381</v>
      </c>
      <c r="O14" s="295"/>
      <c r="P14" s="295"/>
    </row>
    <row r="15" spans="2:16" ht="15" customHeight="1">
      <c r="B15" s="15">
        <v>2</v>
      </c>
      <c r="C15" s="296" t="s">
        <v>117</v>
      </c>
      <c r="D15" s="296"/>
      <c r="E15" s="143" t="s">
        <v>244</v>
      </c>
      <c r="F15" s="295"/>
      <c r="G15" s="295"/>
      <c r="H15" s="295"/>
      <c r="I15" s="307" t="s">
        <v>41</v>
      </c>
      <c r="J15" s="307"/>
      <c r="K15" s="302" t="s">
        <v>53</v>
      </c>
      <c r="L15" s="303"/>
      <c r="M15" s="303"/>
      <c r="N15" s="93" t="s">
        <v>386</v>
      </c>
      <c r="O15" s="295"/>
      <c r="P15" s="295"/>
    </row>
    <row r="16" spans="2:16" ht="15" customHeight="1">
      <c r="B16" s="15">
        <v>3</v>
      </c>
      <c r="C16" s="296" t="s">
        <v>349</v>
      </c>
      <c r="D16" s="296"/>
      <c r="E16" s="13" t="s">
        <v>380</v>
      </c>
      <c r="F16" s="295"/>
      <c r="G16" s="295"/>
      <c r="H16" s="295"/>
      <c r="I16" s="304"/>
      <c r="J16" s="304"/>
      <c r="K16" s="302" t="s">
        <v>318</v>
      </c>
      <c r="L16" s="303"/>
      <c r="M16" s="303"/>
      <c r="N16" s="94" t="s">
        <v>382</v>
      </c>
      <c r="O16" s="295"/>
      <c r="P16" s="295"/>
    </row>
    <row r="17" spans="2:16" ht="15" customHeight="1">
      <c r="B17" s="12"/>
      <c r="C17" s="296"/>
      <c r="D17" s="296"/>
      <c r="E17" s="13"/>
      <c r="F17" s="295"/>
      <c r="G17" s="295"/>
      <c r="H17" s="295"/>
      <c r="I17" s="304"/>
      <c r="J17" s="304"/>
      <c r="K17" s="302"/>
      <c r="L17" s="303"/>
      <c r="M17" s="303"/>
      <c r="N17" s="94"/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1"/>
      <c r="J18" s="301"/>
      <c r="K18" s="302"/>
      <c r="L18" s="303"/>
      <c r="M18" s="303"/>
      <c r="N18" s="93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297" t="s">
        <v>42</v>
      </c>
      <c r="J19" s="297"/>
      <c r="K19" s="322" t="s">
        <v>243</v>
      </c>
      <c r="L19" s="322"/>
      <c r="M19" s="322"/>
      <c r="N19" s="95" t="s">
        <v>212</v>
      </c>
      <c r="O19" s="295"/>
      <c r="P19" s="295"/>
    </row>
    <row r="20" spans="2:16" ht="15" customHeight="1" thickBot="1">
      <c r="B20" s="16" t="s">
        <v>43</v>
      </c>
      <c r="C20" s="292" t="s">
        <v>168</v>
      </c>
      <c r="D20" s="292"/>
      <c r="E20" s="17"/>
      <c r="F20" s="290"/>
      <c r="G20" s="290"/>
      <c r="H20" s="290"/>
      <c r="I20" s="293" t="s">
        <v>43</v>
      </c>
      <c r="J20" s="293"/>
      <c r="K20" s="294" t="s">
        <v>168</v>
      </c>
      <c r="L20" s="294"/>
      <c r="M20" s="294"/>
      <c r="N20" s="17"/>
      <c r="O20" s="290"/>
      <c r="P20" s="290"/>
    </row>
    <row r="21" spans="1:11" ht="15" customHeight="1">
      <c r="A21" s="18"/>
      <c r="B21" s="18"/>
      <c r="C21" s="291"/>
      <c r="D21" s="291"/>
      <c r="E21" s="18"/>
      <c r="F21" s="19"/>
      <c r="G21" s="19"/>
      <c r="H21" s="20"/>
      <c r="I21" s="20"/>
      <c r="J21" s="20"/>
      <c r="K21" s="20"/>
    </row>
    <row r="22" spans="1:11" ht="15" customHeight="1">
      <c r="A22" s="18"/>
      <c r="B22" s="21"/>
      <c r="C22" s="21"/>
      <c r="E22" s="22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21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19"/>
      <c r="G25" s="19"/>
      <c r="H25" s="20"/>
      <c r="I25" s="20"/>
      <c r="J25" s="20"/>
      <c r="K25" s="20"/>
    </row>
    <row r="26" spans="1:3" ht="15" customHeight="1">
      <c r="A26" s="18"/>
      <c r="B26" s="21"/>
      <c r="C26" s="21"/>
    </row>
    <row r="27" spans="1:3" ht="15" customHeight="1">
      <c r="A27" s="18"/>
      <c r="B27" s="21"/>
      <c r="C27" s="21"/>
    </row>
  </sheetData>
  <sheetProtection/>
  <mergeCells count="56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C18:D18"/>
    <mergeCell ref="F18:H18"/>
    <mergeCell ref="I18:J18"/>
    <mergeCell ref="K18:M18"/>
    <mergeCell ref="F19:H19"/>
    <mergeCell ref="I19:J19"/>
    <mergeCell ref="K19:M19"/>
    <mergeCell ref="O19:P19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F24" sqref="F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12" ht="19.5" customHeight="1">
      <c r="A3" s="333" t="s">
        <v>48</v>
      </c>
      <c r="B3" s="333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33"/>
      <c r="B4" s="333"/>
      <c r="C4" s="4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>
      <c r="Q5" s="6"/>
      <c r="S5" s="6"/>
      <c r="T5" s="6"/>
    </row>
    <row r="6" spans="1:20" ht="12.75" customHeight="1" thickBot="1">
      <c r="A6" s="318" t="s">
        <v>24</v>
      </c>
      <c r="B6" s="319" t="s">
        <v>25</v>
      </c>
      <c r="C6" s="319" t="s">
        <v>9</v>
      </c>
      <c r="D6" s="319" t="s">
        <v>26</v>
      </c>
      <c r="E6" s="319" t="s">
        <v>27</v>
      </c>
      <c r="F6" s="319" t="s">
        <v>28</v>
      </c>
      <c r="G6" s="316" t="s">
        <v>29</v>
      </c>
      <c r="H6" s="316"/>
      <c r="I6" s="316"/>
      <c r="J6" s="314" t="s">
        <v>30</v>
      </c>
      <c r="K6" s="316" t="s">
        <v>31</v>
      </c>
      <c r="L6" s="316"/>
      <c r="M6" s="316"/>
      <c r="N6" s="314" t="s">
        <v>32</v>
      </c>
      <c r="O6" s="314" t="s">
        <v>33</v>
      </c>
      <c r="P6" s="308" t="s">
        <v>34</v>
      </c>
      <c r="S6" s="6"/>
      <c r="T6" s="6"/>
    </row>
    <row r="7" spans="1:20" ht="13.5" thickBot="1">
      <c r="A7" s="318"/>
      <c r="B7" s="319"/>
      <c r="C7" s="319"/>
      <c r="D7" s="319"/>
      <c r="E7" s="319"/>
      <c r="F7" s="319"/>
      <c r="G7" s="29" t="s">
        <v>35</v>
      </c>
      <c r="H7" s="29" t="s">
        <v>36</v>
      </c>
      <c r="I7" s="29" t="s">
        <v>37</v>
      </c>
      <c r="J7" s="315"/>
      <c r="K7" s="30" t="s">
        <v>35</v>
      </c>
      <c r="L7" s="29" t="s">
        <v>36</v>
      </c>
      <c r="M7" s="29" t="s">
        <v>37</v>
      </c>
      <c r="N7" s="315"/>
      <c r="O7" s="315"/>
      <c r="P7" s="309"/>
      <c r="S7" s="6"/>
      <c r="T7" s="6"/>
    </row>
    <row r="8" spans="1:20" ht="15" customHeight="1">
      <c r="A8" s="92">
        <v>1</v>
      </c>
      <c r="B8" s="144" t="s">
        <v>349</v>
      </c>
      <c r="C8" s="144" t="s">
        <v>356</v>
      </c>
      <c r="D8" s="144" t="s">
        <v>357</v>
      </c>
      <c r="E8" s="144" t="s">
        <v>358</v>
      </c>
      <c r="F8" s="200" t="s">
        <v>79</v>
      </c>
      <c r="G8" s="35">
        <v>95</v>
      </c>
      <c r="H8" s="35">
        <v>93</v>
      </c>
      <c r="I8" s="35">
        <v>96</v>
      </c>
      <c r="J8" s="50">
        <f>AVERAGE(G8:I8)</f>
        <v>94.66666666666667</v>
      </c>
      <c r="K8" s="51">
        <v>100</v>
      </c>
      <c r="L8" s="51">
        <v>92</v>
      </c>
      <c r="M8" s="51">
        <v>94</v>
      </c>
      <c r="N8" s="53">
        <f>((K8+L8+M8)-MIN(K8:M8))/2</f>
        <v>97</v>
      </c>
      <c r="O8" s="50">
        <f>J8+N8</f>
        <v>191.66666666666669</v>
      </c>
      <c r="P8" s="87">
        <f>VLOOKUP($A$8:$A$86,'Body do MiČR'!$B$3:$D$102,2,FALSE)</f>
        <v>100</v>
      </c>
      <c r="S8" s="6"/>
      <c r="T8" s="6"/>
    </row>
    <row r="9" spans="1:20" ht="15" customHeight="1">
      <c r="A9" s="90">
        <v>2</v>
      </c>
      <c r="B9" s="145" t="s">
        <v>80</v>
      </c>
      <c r="C9" s="145" t="s">
        <v>86</v>
      </c>
      <c r="D9" s="145" t="s">
        <v>253</v>
      </c>
      <c r="E9" s="145" t="s">
        <v>354</v>
      </c>
      <c r="F9" s="201" t="s">
        <v>355</v>
      </c>
      <c r="G9" s="34">
        <v>97</v>
      </c>
      <c r="H9" s="34">
        <v>96</v>
      </c>
      <c r="I9" s="34">
        <v>98</v>
      </c>
      <c r="J9" s="55">
        <f>AVERAGE(G9:I9)</f>
        <v>97</v>
      </c>
      <c r="K9" s="54">
        <v>88</v>
      </c>
      <c r="L9" s="54">
        <v>94</v>
      </c>
      <c r="M9" s="54">
        <v>92</v>
      </c>
      <c r="N9" s="57">
        <f>((K9+L9+M9)-MIN(K9:M9))/2</f>
        <v>93</v>
      </c>
      <c r="O9" s="55">
        <f>J9+N9</f>
        <v>190</v>
      </c>
      <c r="P9" s="89">
        <f>VLOOKUP($A$8:$A$86,'Body do MiČR'!$B$3:$D$102,2,FALSE)</f>
        <v>80</v>
      </c>
      <c r="S9" s="6"/>
      <c r="T9" s="6"/>
    </row>
    <row r="10" spans="1:20" ht="15" customHeight="1">
      <c r="A10" s="90">
        <v>3</v>
      </c>
      <c r="B10" s="145" t="s">
        <v>76</v>
      </c>
      <c r="C10" s="145" t="s">
        <v>77</v>
      </c>
      <c r="D10" s="145" t="s">
        <v>259</v>
      </c>
      <c r="E10" s="145" t="s">
        <v>360</v>
      </c>
      <c r="F10" s="201" t="s">
        <v>214</v>
      </c>
      <c r="G10" s="34">
        <v>85</v>
      </c>
      <c r="H10" s="34">
        <v>90</v>
      </c>
      <c r="I10" s="34">
        <v>90</v>
      </c>
      <c r="J10" s="55">
        <f>AVERAGE(G10:I10)</f>
        <v>88.33333333333333</v>
      </c>
      <c r="K10" s="54">
        <v>94</v>
      </c>
      <c r="L10" s="54">
        <v>97</v>
      </c>
      <c r="M10" s="54">
        <v>100</v>
      </c>
      <c r="N10" s="57">
        <f>((K10+L10+M10)-MIN(K10:M10))/2</f>
        <v>98.5</v>
      </c>
      <c r="O10" s="55">
        <f>J10+N10</f>
        <v>186.83333333333331</v>
      </c>
      <c r="P10" s="89">
        <f>VLOOKUP($A$8:$A$86,'Body do MiČR'!$B$3:$D$102,2,FALSE)</f>
        <v>60</v>
      </c>
      <c r="S10" s="6"/>
      <c r="T10" s="6"/>
    </row>
    <row r="11" spans="1:20" ht="15" customHeight="1" thickBot="1">
      <c r="A11" s="91">
        <v>4</v>
      </c>
      <c r="B11" s="149" t="s">
        <v>63</v>
      </c>
      <c r="C11" s="149" t="s">
        <v>84</v>
      </c>
      <c r="D11" s="149" t="s">
        <v>253</v>
      </c>
      <c r="E11" s="149" t="s">
        <v>359</v>
      </c>
      <c r="F11" s="202" t="s">
        <v>95</v>
      </c>
      <c r="G11" s="36">
        <v>89</v>
      </c>
      <c r="H11" s="36">
        <v>88</v>
      </c>
      <c r="I11" s="36">
        <v>88</v>
      </c>
      <c r="J11" s="59">
        <f>AVERAGE(G11:I11)</f>
        <v>88.33333333333333</v>
      </c>
      <c r="K11" s="58">
        <v>85</v>
      </c>
      <c r="L11" s="58">
        <v>83</v>
      </c>
      <c r="M11" s="58">
        <v>82</v>
      </c>
      <c r="N11" s="61">
        <f>((K11+L11+M11)-MIN(K11:M11))/2</f>
        <v>84</v>
      </c>
      <c r="O11" s="59">
        <f>J11+N11</f>
        <v>172.33333333333331</v>
      </c>
      <c r="P11" s="88">
        <f>VLOOKUP($A$8:$A$86,'Body do MiČR'!$B$3:$D$102,2,FALSE)</f>
        <v>50</v>
      </c>
      <c r="S11" s="6"/>
      <c r="T11" s="6"/>
    </row>
    <row r="12" ht="15" customHeight="1" thickBot="1"/>
    <row r="13" spans="2:16" ht="15" customHeight="1">
      <c r="B13" s="8" t="s">
        <v>29</v>
      </c>
      <c r="C13" s="310" t="s">
        <v>25</v>
      </c>
      <c r="D13" s="310"/>
      <c r="E13" s="9" t="s">
        <v>9</v>
      </c>
      <c r="F13" s="311" t="s">
        <v>38</v>
      </c>
      <c r="G13" s="311"/>
      <c r="H13" s="311"/>
      <c r="I13" s="312" t="s">
        <v>39</v>
      </c>
      <c r="J13" s="312"/>
      <c r="K13" s="313" t="s">
        <v>25</v>
      </c>
      <c r="L13" s="313"/>
      <c r="M13" s="313"/>
      <c r="N13" s="11" t="s">
        <v>9</v>
      </c>
      <c r="O13" s="311" t="s">
        <v>38</v>
      </c>
      <c r="P13" s="311"/>
    </row>
    <row r="14" spans="2:16" ht="15" customHeight="1">
      <c r="B14" s="15" t="s">
        <v>204</v>
      </c>
      <c r="C14" s="296" t="s">
        <v>243</v>
      </c>
      <c r="D14" s="296"/>
      <c r="E14" s="13" t="s">
        <v>212</v>
      </c>
      <c r="F14" s="295"/>
      <c r="G14" s="295"/>
      <c r="H14" s="295"/>
      <c r="I14" s="307" t="s">
        <v>40</v>
      </c>
      <c r="J14" s="307"/>
      <c r="K14" s="302" t="s">
        <v>111</v>
      </c>
      <c r="L14" s="303"/>
      <c r="M14" s="303"/>
      <c r="N14" s="94" t="s">
        <v>381</v>
      </c>
      <c r="O14" s="295"/>
      <c r="P14" s="295"/>
    </row>
    <row r="15" spans="2:16" ht="15" customHeight="1">
      <c r="B15" s="15">
        <v>2</v>
      </c>
      <c r="C15" s="296" t="s">
        <v>117</v>
      </c>
      <c r="D15" s="296"/>
      <c r="E15" s="143" t="s">
        <v>244</v>
      </c>
      <c r="F15" s="295"/>
      <c r="G15" s="295"/>
      <c r="H15" s="295"/>
      <c r="I15" s="307" t="s">
        <v>41</v>
      </c>
      <c r="J15" s="307"/>
      <c r="K15" s="302" t="s">
        <v>53</v>
      </c>
      <c r="L15" s="303"/>
      <c r="M15" s="303"/>
      <c r="N15" s="93" t="s">
        <v>386</v>
      </c>
      <c r="O15" s="295"/>
      <c r="P15" s="295"/>
    </row>
    <row r="16" spans="2:16" ht="15" customHeight="1">
      <c r="B16" s="15">
        <v>3</v>
      </c>
      <c r="C16" s="296" t="s">
        <v>174</v>
      </c>
      <c r="D16" s="296"/>
      <c r="E16" s="143" t="s">
        <v>431</v>
      </c>
      <c r="F16" s="295"/>
      <c r="G16" s="295"/>
      <c r="H16" s="295"/>
      <c r="I16" s="304"/>
      <c r="J16" s="304"/>
      <c r="K16" s="302" t="s">
        <v>318</v>
      </c>
      <c r="L16" s="303"/>
      <c r="M16" s="303"/>
      <c r="N16" s="94" t="s">
        <v>382</v>
      </c>
      <c r="O16" s="295"/>
      <c r="P16" s="295"/>
    </row>
    <row r="17" spans="2:16" ht="15" customHeight="1">
      <c r="B17" s="12"/>
      <c r="C17" s="296"/>
      <c r="D17" s="296"/>
      <c r="E17" s="13"/>
      <c r="F17" s="295"/>
      <c r="G17" s="295"/>
      <c r="H17" s="295"/>
      <c r="I17" s="304"/>
      <c r="J17" s="304"/>
      <c r="K17" s="302"/>
      <c r="L17" s="303"/>
      <c r="M17" s="303"/>
      <c r="N17" s="94"/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1"/>
      <c r="J18" s="301"/>
      <c r="K18" s="302"/>
      <c r="L18" s="303"/>
      <c r="M18" s="303"/>
      <c r="N18" s="93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297" t="s">
        <v>42</v>
      </c>
      <c r="J19" s="297"/>
      <c r="K19" s="322" t="s">
        <v>243</v>
      </c>
      <c r="L19" s="322"/>
      <c r="M19" s="322"/>
      <c r="N19" s="13" t="s">
        <v>212</v>
      </c>
      <c r="O19" s="295"/>
      <c r="P19" s="295"/>
    </row>
    <row r="20" spans="2:16" ht="15" customHeight="1" thickBot="1">
      <c r="B20" s="16" t="s">
        <v>43</v>
      </c>
      <c r="C20" s="292" t="s">
        <v>168</v>
      </c>
      <c r="D20" s="292"/>
      <c r="E20" s="17"/>
      <c r="F20" s="290"/>
      <c r="G20" s="290"/>
      <c r="H20" s="290"/>
      <c r="I20" s="293" t="s">
        <v>43</v>
      </c>
      <c r="J20" s="293"/>
      <c r="K20" s="294" t="s">
        <v>168</v>
      </c>
      <c r="L20" s="294"/>
      <c r="M20" s="294"/>
      <c r="N20" s="17"/>
      <c r="O20" s="290"/>
      <c r="P20" s="290"/>
    </row>
    <row r="21" spans="1:11" ht="15" customHeight="1">
      <c r="A21" s="18"/>
      <c r="B21" s="18"/>
      <c r="C21" s="291"/>
      <c r="D21" s="291"/>
      <c r="E21" s="18"/>
      <c r="F21" s="19"/>
      <c r="G21" s="19"/>
      <c r="H21" s="20"/>
      <c r="I21" s="20"/>
      <c r="J21" s="20"/>
      <c r="K21" s="20"/>
    </row>
    <row r="22" spans="1:11" ht="15" customHeight="1">
      <c r="A22" s="18"/>
      <c r="B22" s="21"/>
      <c r="C22" s="21"/>
      <c r="E22" s="22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21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19"/>
      <c r="G25" s="19"/>
      <c r="H25" s="20"/>
      <c r="I25" s="20"/>
      <c r="J25" s="20"/>
      <c r="K25" s="20"/>
    </row>
    <row r="26" spans="1:3" ht="15" customHeight="1">
      <c r="A26" s="18"/>
      <c r="B26" s="21"/>
      <c r="C26" s="21"/>
    </row>
    <row r="27" spans="1:3" ht="15" customHeight="1">
      <c r="A27" s="18"/>
      <c r="B27" s="21"/>
      <c r="C27" s="21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K19:M19"/>
    <mergeCell ref="O19:P19"/>
    <mergeCell ref="C18:D18"/>
    <mergeCell ref="F18:H18"/>
    <mergeCell ref="I18:J18"/>
    <mergeCell ref="K18:M18"/>
    <mergeCell ref="O18:P18"/>
    <mergeCell ref="C19:D19"/>
    <mergeCell ref="F19:H19"/>
    <mergeCell ref="I19:J19"/>
    <mergeCell ref="O20:P20"/>
    <mergeCell ref="C21:D21"/>
    <mergeCell ref="C20:D20"/>
    <mergeCell ref="F20:H20"/>
    <mergeCell ref="I20:J20"/>
    <mergeCell ref="K20:M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P13" sqref="P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</row>
    <row r="2" spans="1:16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</row>
    <row r="3" spans="1:12" ht="19.5" customHeight="1">
      <c r="A3" s="333" t="s">
        <v>215</v>
      </c>
      <c r="B3" s="333"/>
      <c r="C3" s="333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33"/>
      <c r="B4" s="333"/>
      <c r="C4" s="333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318" t="s">
        <v>24</v>
      </c>
      <c r="B6" s="319" t="s">
        <v>25</v>
      </c>
      <c r="C6" s="319" t="s">
        <v>9</v>
      </c>
      <c r="D6" s="319" t="s">
        <v>26</v>
      </c>
      <c r="E6" s="319" t="s">
        <v>27</v>
      </c>
      <c r="F6" s="319" t="s">
        <v>28</v>
      </c>
      <c r="G6" s="316" t="s">
        <v>29</v>
      </c>
      <c r="H6" s="316"/>
      <c r="I6" s="316"/>
      <c r="J6" s="314" t="s">
        <v>30</v>
      </c>
      <c r="K6" s="316" t="s">
        <v>31</v>
      </c>
      <c r="L6" s="316"/>
      <c r="M6" s="316"/>
      <c r="N6" s="314" t="s">
        <v>32</v>
      </c>
      <c r="O6" s="314" t="s">
        <v>33</v>
      </c>
      <c r="P6" s="308" t="s">
        <v>34</v>
      </c>
      <c r="S6" s="6"/>
      <c r="T6" s="6"/>
    </row>
    <row r="7" spans="1:20" ht="13.5" thickBot="1">
      <c r="A7" s="318"/>
      <c r="B7" s="319"/>
      <c r="C7" s="319"/>
      <c r="D7" s="319"/>
      <c r="E7" s="319"/>
      <c r="F7" s="319"/>
      <c r="G7" s="7" t="s">
        <v>35</v>
      </c>
      <c r="H7" s="7" t="s">
        <v>36</v>
      </c>
      <c r="I7" s="7" t="s">
        <v>37</v>
      </c>
      <c r="J7" s="315"/>
      <c r="K7" s="30" t="s">
        <v>35</v>
      </c>
      <c r="L7" s="29" t="s">
        <v>36</v>
      </c>
      <c r="M7" s="29" t="s">
        <v>37</v>
      </c>
      <c r="N7" s="315"/>
      <c r="O7" s="315"/>
      <c r="P7" s="309"/>
      <c r="S7" s="6"/>
      <c r="T7" s="6"/>
    </row>
    <row r="8" spans="1:20" ht="15" customHeight="1">
      <c r="A8" s="92">
        <v>1</v>
      </c>
      <c r="B8" s="144" t="s">
        <v>423</v>
      </c>
      <c r="C8" s="144" t="s">
        <v>108</v>
      </c>
      <c r="D8" s="257" t="s">
        <v>105</v>
      </c>
      <c r="E8" s="144" t="s">
        <v>361</v>
      </c>
      <c r="F8" s="200" t="s">
        <v>64</v>
      </c>
      <c r="G8" s="35">
        <v>97</v>
      </c>
      <c r="H8" s="35">
        <v>95</v>
      </c>
      <c r="I8" s="35">
        <v>94</v>
      </c>
      <c r="J8" s="50">
        <f>AVERAGE(G8:I8)</f>
        <v>95.33333333333333</v>
      </c>
      <c r="K8" s="51">
        <v>100</v>
      </c>
      <c r="L8" s="52">
        <v>98</v>
      </c>
      <c r="M8" s="51">
        <v>100</v>
      </c>
      <c r="N8" s="53">
        <f>((K8+L8+M8)-MIN(K8:M8))/2</f>
        <v>100</v>
      </c>
      <c r="O8" s="50">
        <f>J8+N8</f>
        <v>195.33333333333331</v>
      </c>
      <c r="P8" s="87">
        <f>VLOOKUP($A$8:$A$102,'Body do MiČR'!$B$3:$D$102,2,FALSE)</f>
        <v>100</v>
      </c>
      <c r="S8" s="6"/>
      <c r="T8" s="6"/>
    </row>
    <row r="9" spans="1:20" ht="15" customHeight="1">
      <c r="A9" s="90">
        <v>2</v>
      </c>
      <c r="B9" s="145" t="s">
        <v>432</v>
      </c>
      <c r="C9" s="145" t="s">
        <v>164</v>
      </c>
      <c r="D9" s="145" t="s">
        <v>105</v>
      </c>
      <c r="E9" s="145" t="s">
        <v>362</v>
      </c>
      <c r="F9" s="201" t="s">
        <v>64</v>
      </c>
      <c r="G9" s="34">
        <v>98</v>
      </c>
      <c r="H9" s="34">
        <v>95</v>
      </c>
      <c r="I9" s="34">
        <v>94</v>
      </c>
      <c r="J9" s="55">
        <f>AVERAGE(G9:I9)</f>
        <v>95.66666666666667</v>
      </c>
      <c r="K9" s="56">
        <v>83</v>
      </c>
      <c r="L9" s="54">
        <v>100</v>
      </c>
      <c r="M9" s="54">
        <v>94</v>
      </c>
      <c r="N9" s="57">
        <f>((K9+L9+M9)-MIN(K9:M9))/2</f>
        <v>97</v>
      </c>
      <c r="O9" s="55">
        <f>J9+N9</f>
        <v>192.66666666666669</v>
      </c>
      <c r="P9" s="89">
        <v>100</v>
      </c>
      <c r="S9" s="6"/>
      <c r="T9" s="6"/>
    </row>
    <row r="10" spans="1:20" ht="15" customHeight="1">
      <c r="A10" s="90">
        <v>3</v>
      </c>
      <c r="B10" s="210" t="s">
        <v>247</v>
      </c>
      <c r="C10" s="210" t="s">
        <v>363</v>
      </c>
      <c r="D10" s="210" t="s">
        <v>364</v>
      </c>
      <c r="E10" s="210" t="s">
        <v>82</v>
      </c>
      <c r="F10" s="211" t="s">
        <v>83</v>
      </c>
      <c r="G10" s="34">
        <v>93</v>
      </c>
      <c r="H10" s="34">
        <v>92</v>
      </c>
      <c r="I10" s="34">
        <v>97</v>
      </c>
      <c r="J10" s="55">
        <f>AVERAGE(G10:I10)</f>
        <v>94</v>
      </c>
      <c r="K10" s="54">
        <v>100</v>
      </c>
      <c r="L10" s="56">
        <v>87</v>
      </c>
      <c r="M10" s="54">
        <v>92</v>
      </c>
      <c r="N10" s="57">
        <f>((K10+L10+M10)-MIN(K10:M10))/2</f>
        <v>96</v>
      </c>
      <c r="O10" s="55">
        <f>J10+N10</f>
        <v>190</v>
      </c>
      <c r="P10" s="89">
        <v>80</v>
      </c>
      <c r="S10" s="6"/>
      <c r="T10" s="6"/>
    </row>
    <row r="11" spans="1:20" ht="14.25" customHeight="1">
      <c r="A11" s="90">
        <v>4</v>
      </c>
      <c r="B11" s="145" t="s">
        <v>81</v>
      </c>
      <c r="C11" s="145" t="s">
        <v>89</v>
      </c>
      <c r="D11" s="145" t="s">
        <v>245</v>
      </c>
      <c r="E11" s="145" t="s">
        <v>82</v>
      </c>
      <c r="F11" s="201" t="s">
        <v>83</v>
      </c>
      <c r="G11" s="34">
        <v>92</v>
      </c>
      <c r="H11" s="34">
        <v>94</v>
      </c>
      <c r="I11" s="34">
        <v>94</v>
      </c>
      <c r="J11" s="55">
        <f>AVERAGE(G11:I11)</f>
        <v>93.33333333333333</v>
      </c>
      <c r="K11" s="54">
        <v>94</v>
      </c>
      <c r="L11" s="56">
        <v>94</v>
      </c>
      <c r="M11" s="54">
        <v>95</v>
      </c>
      <c r="N11" s="57">
        <f>((K11+L11+M11)-MIN(K11:M11))/2</f>
        <v>94.5</v>
      </c>
      <c r="O11" s="55">
        <f>J11+N11</f>
        <v>187.83333333333331</v>
      </c>
      <c r="P11" s="89">
        <v>60</v>
      </c>
      <c r="S11" s="6"/>
      <c r="T11" s="6"/>
    </row>
    <row r="12" spans="1:20" ht="14.25" customHeight="1" thickBot="1">
      <c r="A12" s="91">
        <v>5</v>
      </c>
      <c r="B12" s="149" t="s">
        <v>424</v>
      </c>
      <c r="C12" s="149" t="s">
        <v>110</v>
      </c>
      <c r="D12" s="203" t="s">
        <v>105</v>
      </c>
      <c r="E12" s="149" t="s">
        <v>82</v>
      </c>
      <c r="F12" s="202" t="s">
        <v>83</v>
      </c>
      <c r="G12" s="36">
        <v>91</v>
      </c>
      <c r="H12" s="36">
        <v>93</v>
      </c>
      <c r="I12" s="36">
        <v>95</v>
      </c>
      <c r="J12" s="59">
        <f>AVERAGE(G12:I12)</f>
        <v>93</v>
      </c>
      <c r="K12" s="58">
        <v>96</v>
      </c>
      <c r="L12" s="58">
        <v>92</v>
      </c>
      <c r="M12" s="60">
        <v>82</v>
      </c>
      <c r="N12" s="61">
        <f>((K12+L12+M12)-MIN(K12:M12))/2</f>
        <v>94</v>
      </c>
      <c r="O12" s="59">
        <f>J12+N12</f>
        <v>187</v>
      </c>
      <c r="P12" s="88">
        <f>VLOOKUP($A$8:$A$102,'Body do MiČR'!$B$3:$D$102,2,FALSE)</f>
        <v>45</v>
      </c>
      <c r="S12" s="6"/>
      <c r="T12" s="6"/>
    </row>
    <row r="13" ht="15" customHeight="1" thickBot="1"/>
    <row r="14" spans="2:16" ht="15" customHeight="1">
      <c r="B14" s="8" t="s">
        <v>29</v>
      </c>
      <c r="C14" s="310" t="s">
        <v>25</v>
      </c>
      <c r="D14" s="310"/>
      <c r="E14" s="9" t="s">
        <v>9</v>
      </c>
      <c r="F14" s="311" t="s">
        <v>38</v>
      </c>
      <c r="G14" s="311"/>
      <c r="H14" s="311"/>
      <c r="I14" s="312" t="s">
        <v>39</v>
      </c>
      <c r="J14" s="312"/>
      <c r="K14" s="313" t="s">
        <v>25</v>
      </c>
      <c r="L14" s="313"/>
      <c r="M14" s="313"/>
      <c r="N14" s="11" t="s">
        <v>9</v>
      </c>
      <c r="O14" s="311" t="s">
        <v>38</v>
      </c>
      <c r="P14" s="311"/>
    </row>
    <row r="15" spans="2:16" ht="15" customHeight="1">
      <c r="B15" s="15" t="s">
        <v>204</v>
      </c>
      <c r="C15" s="296" t="s">
        <v>243</v>
      </c>
      <c r="D15" s="296"/>
      <c r="E15" s="13" t="s">
        <v>212</v>
      </c>
      <c r="F15" s="295"/>
      <c r="G15" s="295"/>
      <c r="H15" s="295"/>
      <c r="I15" s="307" t="s">
        <v>40</v>
      </c>
      <c r="J15" s="307"/>
      <c r="K15" s="302" t="s">
        <v>111</v>
      </c>
      <c r="L15" s="303"/>
      <c r="M15" s="303"/>
      <c r="N15" s="94" t="s">
        <v>381</v>
      </c>
      <c r="O15" s="295"/>
      <c r="P15" s="295"/>
    </row>
    <row r="16" spans="2:16" ht="15" customHeight="1">
      <c r="B16" s="15">
        <v>2</v>
      </c>
      <c r="C16" s="296" t="s">
        <v>117</v>
      </c>
      <c r="D16" s="296"/>
      <c r="E16" s="143" t="s">
        <v>244</v>
      </c>
      <c r="F16" s="295"/>
      <c r="G16" s="295"/>
      <c r="H16" s="295"/>
      <c r="I16" s="307" t="s">
        <v>41</v>
      </c>
      <c r="J16" s="307"/>
      <c r="K16" s="302" t="s">
        <v>53</v>
      </c>
      <c r="L16" s="303"/>
      <c r="M16" s="303"/>
      <c r="N16" s="93" t="s">
        <v>386</v>
      </c>
      <c r="O16" s="295"/>
      <c r="P16" s="295"/>
    </row>
    <row r="17" spans="2:16" ht="15" customHeight="1">
      <c r="B17" s="15">
        <v>3</v>
      </c>
      <c r="C17" s="296" t="s">
        <v>174</v>
      </c>
      <c r="D17" s="296"/>
      <c r="E17" s="143" t="s">
        <v>431</v>
      </c>
      <c r="F17" s="295"/>
      <c r="G17" s="295"/>
      <c r="H17" s="295"/>
      <c r="I17" s="304"/>
      <c r="J17" s="304"/>
      <c r="K17" s="302" t="s">
        <v>318</v>
      </c>
      <c r="L17" s="303"/>
      <c r="M17" s="303"/>
      <c r="N17" s="94" t="s">
        <v>382</v>
      </c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4"/>
      <c r="J18" s="304"/>
      <c r="K18" s="302"/>
      <c r="L18" s="303"/>
      <c r="M18" s="303"/>
      <c r="N18" s="94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301"/>
      <c r="J19" s="301"/>
      <c r="K19" s="302"/>
      <c r="L19" s="303"/>
      <c r="M19" s="303"/>
      <c r="N19" s="93"/>
      <c r="O19" s="295"/>
      <c r="P19" s="295"/>
    </row>
    <row r="20" spans="2:16" ht="15" customHeight="1">
      <c r="B20" s="12"/>
      <c r="C20" s="296"/>
      <c r="D20" s="296"/>
      <c r="E20" s="13"/>
      <c r="F20" s="295"/>
      <c r="G20" s="295"/>
      <c r="H20" s="295"/>
      <c r="I20" s="297" t="s">
        <v>42</v>
      </c>
      <c r="J20" s="297"/>
      <c r="K20" s="335" t="s">
        <v>243</v>
      </c>
      <c r="L20" s="336"/>
      <c r="M20" s="337"/>
      <c r="N20" s="13" t="s">
        <v>212</v>
      </c>
      <c r="O20" s="295"/>
      <c r="P20" s="295"/>
    </row>
    <row r="21" spans="2:16" ht="15" customHeight="1" thickBot="1">
      <c r="B21" s="16" t="s">
        <v>43</v>
      </c>
      <c r="C21" s="292" t="s">
        <v>168</v>
      </c>
      <c r="D21" s="292"/>
      <c r="E21" s="17"/>
      <c r="F21" s="290"/>
      <c r="G21" s="290"/>
      <c r="H21" s="290"/>
      <c r="I21" s="293" t="s">
        <v>43</v>
      </c>
      <c r="J21" s="293"/>
      <c r="K21" s="294" t="s">
        <v>168</v>
      </c>
      <c r="L21" s="294"/>
      <c r="M21" s="294"/>
      <c r="N21" s="17"/>
      <c r="O21" s="290"/>
      <c r="P21" s="290"/>
    </row>
    <row r="22" spans="1:11" ht="15" customHeight="1">
      <c r="A22" s="18"/>
      <c r="B22" s="18"/>
      <c r="C22" s="291"/>
      <c r="D22" s="291"/>
      <c r="E22" s="18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19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21"/>
      <c r="G25" s="19"/>
      <c r="H25" s="20"/>
      <c r="I25" s="20"/>
      <c r="J25" s="20"/>
      <c r="K25" s="20"/>
    </row>
    <row r="26" spans="1:11" ht="15" customHeight="1">
      <c r="A26" s="18"/>
      <c r="B26" s="21"/>
      <c r="C26" s="21"/>
      <c r="E26" s="22"/>
      <c r="F26" s="19"/>
      <c r="G26" s="19"/>
      <c r="H26" s="20"/>
      <c r="I26" s="20"/>
      <c r="J26" s="20"/>
      <c r="K26" s="20"/>
    </row>
    <row r="27" spans="1:3" ht="15" customHeight="1">
      <c r="A27" s="18"/>
      <c r="B27" s="21"/>
      <c r="C27" s="21"/>
    </row>
    <row r="28" spans="1:3" ht="15" customHeight="1">
      <c r="A28" s="18"/>
      <c r="B28" s="21"/>
      <c r="C28" s="21"/>
    </row>
  </sheetData>
  <sheetProtection/>
  <mergeCells count="56"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  <mergeCell ref="C19:D19"/>
    <mergeCell ref="F19:H19"/>
    <mergeCell ref="I19:J19"/>
    <mergeCell ref="K19:M19"/>
    <mergeCell ref="F20:H20"/>
    <mergeCell ref="I20:J20"/>
    <mergeCell ref="K20:M20"/>
    <mergeCell ref="O20:P20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G6:I6"/>
    <mergeCell ref="A6:A7"/>
    <mergeCell ref="B6:B7"/>
    <mergeCell ref="C6:C7"/>
    <mergeCell ref="A3:C4"/>
    <mergeCell ref="D6:D7"/>
    <mergeCell ref="E6:E7"/>
    <mergeCell ref="F6:F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showZeros="0" zoomScalePageLayoutView="0" workbookViewId="0" topLeftCell="D1">
      <selection activeCell="N13" sqref="N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5" customHeight="1">
      <c r="A2" s="317" t="s">
        <v>389</v>
      </c>
      <c r="B2" s="317"/>
      <c r="C2" s="317"/>
      <c r="D2" s="317"/>
      <c r="E2" s="317"/>
      <c r="F2" s="317"/>
      <c r="G2" s="317"/>
      <c r="H2" s="317"/>
      <c r="I2" s="317"/>
      <c r="J2" s="317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16" ht="19.5" customHeight="1">
      <c r="A3" s="333" t="s">
        <v>90</v>
      </c>
      <c r="B3" s="33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333"/>
      <c r="B4" s="33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2:23" ht="12" customHeight="1">
      <c r="V5" s="6"/>
      <c r="W5" s="6"/>
    </row>
    <row r="6" spans="1:23" ht="12.75" customHeight="1">
      <c r="A6" s="334" t="s">
        <v>24</v>
      </c>
      <c r="B6" s="329" t="s">
        <v>25</v>
      </c>
      <c r="C6" s="329" t="s">
        <v>9</v>
      </c>
      <c r="D6" s="329" t="s">
        <v>26</v>
      </c>
      <c r="E6" s="329" t="s">
        <v>27</v>
      </c>
      <c r="F6" s="329" t="s">
        <v>28</v>
      </c>
      <c r="G6" s="316" t="s">
        <v>29</v>
      </c>
      <c r="H6" s="316"/>
      <c r="I6" s="316"/>
      <c r="J6" s="314" t="s">
        <v>30</v>
      </c>
      <c r="K6" s="338" t="s">
        <v>91</v>
      </c>
      <c r="L6" s="338"/>
      <c r="M6" s="338"/>
      <c r="N6" s="314" t="s">
        <v>92</v>
      </c>
      <c r="O6" s="316" t="s">
        <v>31</v>
      </c>
      <c r="P6" s="316"/>
      <c r="Q6" s="316"/>
      <c r="R6" s="314" t="s">
        <v>32</v>
      </c>
      <c r="S6" s="314" t="s">
        <v>93</v>
      </c>
      <c r="T6" s="314" t="s">
        <v>33</v>
      </c>
      <c r="U6" s="308" t="s">
        <v>34</v>
      </c>
      <c r="V6" s="6"/>
      <c r="W6" s="6"/>
    </row>
    <row r="7" spans="1:23" ht="13.5" thickBot="1">
      <c r="A7" s="334"/>
      <c r="B7" s="329"/>
      <c r="C7" s="329"/>
      <c r="D7" s="329"/>
      <c r="E7" s="329"/>
      <c r="F7" s="329"/>
      <c r="G7" s="7" t="s">
        <v>35</v>
      </c>
      <c r="H7" s="7" t="s">
        <v>36</v>
      </c>
      <c r="I7" s="7" t="s">
        <v>37</v>
      </c>
      <c r="J7" s="314"/>
      <c r="K7" s="7" t="s">
        <v>35</v>
      </c>
      <c r="L7" s="7" t="s">
        <v>36</v>
      </c>
      <c r="M7" s="7" t="s">
        <v>37</v>
      </c>
      <c r="N7" s="314"/>
      <c r="O7" s="31" t="s">
        <v>35</v>
      </c>
      <c r="P7" s="7" t="s">
        <v>36</v>
      </c>
      <c r="Q7" s="7" t="s">
        <v>37</v>
      </c>
      <c r="R7" s="314"/>
      <c r="S7" s="314"/>
      <c r="T7" s="314"/>
      <c r="U7" s="308"/>
      <c r="V7" s="6"/>
      <c r="W7" s="6"/>
    </row>
    <row r="8" spans="1:23" ht="15" customHeight="1">
      <c r="A8" s="92">
        <v>1</v>
      </c>
      <c r="B8" s="228" t="s">
        <v>339</v>
      </c>
      <c r="C8" s="228" t="s">
        <v>340</v>
      </c>
      <c r="D8" s="228" t="s">
        <v>265</v>
      </c>
      <c r="E8" s="228" t="s">
        <v>344</v>
      </c>
      <c r="F8" s="229" t="s">
        <v>56</v>
      </c>
      <c r="G8" s="35">
        <v>95</v>
      </c>
      <c r="H8" s="35">
        <v>96</v>
      </c>
      <c r="I8" s="35">
        <v>90</v>
      </c>
      <c r="J8" s="73">
        <f aca="true" t="shared" si="0" ref="J8:J15">AVERAGE(G8:I8)</f>
        <v>93.66666666666667</v>
      </c>
      <c r="K8" s="35">
        <v>95</v>
      </c>
      <c r="L8" s="35">
        <v>93</v>
      </c>
      <c r="M8" s="35">
        <v>95</v>
      </c>
      <c r="N8" s="73">
        <f aca="true" t="shared" si="1" ref="N8:N15">AVERAGE(K8:M8)</f>
        <v>94.33333333333333</v>
      </c>
      <c r="O8" s="52">
        <v>88</v>
      </c>
      <c r="P8" s="51">
        <v>92</v>
      </c>
      <c r="Q8" s="51">
        <v>92</v>
      </c>
      <c r="R8" s="74">
        <f aca="true" t="shared" si="2" ref="R8:R15">(SUM(O8:Q8)-MIN(O8:Q8))/2</f>
        <v>92</v>
      </c>
      <c r="S8" s="75">
        <f aca="true" t="shared" si="3" ref="S8:S15">J8+N8</f>
        <v>188</v>
      </c>
      <c r="T8" s="75">
        <f aca="true" t="shared" si="4" ref="T8:T15">R8+S8</f>
        <v>280</v>
      </c>
      <c r="U8" s="87">
        <f>VLOOKUP($A$8:$A$90,'Body do MiČR'!$B$3:$D$102,2,FALSE)</f>
        <v>100</v>
      </c>
      <c r="V8" s="6"/>
      <c r="W8" s="6"/>
    </row>
    <row r="9" spans="1:23" ht="15" customHeight="1">
      <c r="A9" s="90">
        <v>2</v>
      </c>
      <c r="B9" s="230" t="s">
        <v>224</v>
      </c>
      <c r="C9" s="230" t="s">
        <v>97</v>
      </c>
      <c r="D9" s="230" t="s">
        <v>249</v>
      </c>
      <c r="E9" s="230" t="s">
        <v>375</v>
      </c>
      <c r="F9" s="231" t="s">
        <v>58</v>
      </c>
      <c r="G9" s="34">
        <v>84</v>
      </c>
      <c r="H9" s="34">
        <v>88</v>
      </c>
      <c r="I9" s="34">
        <v>88</v>
      </c>
      <c r="J9" s="76">
        <f t="shared" si="0"/>
        <v>86.66666666666667</v>
      </c>
      <c r="K9" s="34">
        <v>90</v>
      </c>
      <c r="L9" s="34">
        <v>90</v>
      </c>
      <c r="M9" s="34">
        <v>90</v>
      </c>
      <c r="N9" s="76">
        <f t="shared" si="1"/>
        <v>90</v>
      </c>
      <c r="O9" s="56">
        <v>88</v>
      </c>
      <c r="P9" s="54">
        <v>91</v>
      </c>
      <c r="Q9" s="54">
        <v>98</v>
      </c>
      <c r="R9" s="77">
        <f t="shared" si="2"/>
        <v>94.5</v>
      </c>
      <c r="S9" s="78">
        <f t="shared" si="3"/>
        <v>176.66666666666669</v>
      </c>
      <c r="T9" s="78">
        <f t="shared" si="4"/>
        <v>271.1666666666667</v>
      </c>
      <c r="U9" s="89">
        <f>VLOOKUP($A$8:$A$90,'Body do MiČR'!$B$3:$D$102,2,FALSE)</f>
        <v>80</v>
      </c>
      <c r="V9" s="6"/>
      <c r="W9" s="6"/>
    </row>
    <row r="10" spans="1:23" ht="15" customHeight="1">
      <c r="A10" s="90">
        <v>3</v>
      </c>
      <c r="B10" s="230" t="s">
        <v>150</v>
      </c>
      <c r="C10" s="230" t="s">
        <v>151</v>
      </c>
      <c r="D10" s="230" t="s">
        <v>249</v>
      </c>
      <c r="E10" s="230" t="s">
        <v>346</v>
      </c>
      <c r="F10" s="231" t="s">
        <v>139</v>
      </c>
      <c r="G10" s="34">
        <v>86</v>
      </c>
      <c r="H10" s="34">
        <v>87</v>
      </c>
      <c r="I10" s="34">
        <v>88</v>
      </c>
      <c r="J10" s="76">
        <f t="shared" si="0"/>
        <v>87</v>
      </c>
      <c r="K10" s="34">
        <v>86</v>
      </c>
      <c r="L10" s="34">
        <v>87</v>
      </c>
      <c r="M10" s="34">
        <v>84</v>
      </c>
      <c r="N10" s="76">
        <f t="shared" si="1"/>
        <v>85.66666666666667</v>
      </c>
      <c r="O10" s="54">
        <v>98</v>
      </c>
      <c r="P10" s="56">
        <v>72</v>
      </c>
      <c r="Q10" s="54">
        <v>94</v>
      </c>
      <c r="R10" s="77">
        <f t="shared" si="2"/>
        <v>96</v>
      </c>
      <c r="S10" s="78">
        <f t="shared" si="3"/>
        <v>172.66666666666669</v>
      </c>
      <c r="T10" s="78">
        <f t="shared" si="4"/>
        <v>268.6666666666667</v>
      </c>
      <c r="U10" s="89">
        <f>VLOOKUP($A$8:$A$90,'Body do MiČR'!$B$3:$D$102,2,FALSE)</f>
        <v>60</v>
      </c>
      <c r="V10" s="6"/>
      <c r="W10" s="6"/>
    </row>
    <row r="11" spans="1:23" ht="15" customHeight="1">
      <c r="A11" s="90">
        <v>4</v>
      </c>
      <c r="B11" s="230" t="s">
        <v>63</v>
      </c>
      <c r="C11" s="230" t="s">
        <v>84</v>
      </c>
      <c r="D11" s="230" t="s">
        <v>253</v>
      </c>
      <c r="E11" s="230" t="s">
        <v>345</v>
      </c>
      <c r="F11" s="231" t="s">
        <v>175</v>
      </c>
      <c r="G11" s="34">
        <v>95</v>
      </c>
      <c r="H11" s="34">
        <v>95</v>
      </c>
      <c r="I11" s="34">
        <v>97</v>
      </c>
      <c r="J11" s="76">
        <f t="shared" si="0"/>
        <v>95.66666666666667</v>
      </c>
      <c r="K11" s="34">
        <v>91</v>
      </c>
      <c r="L11" s="34">
        <v>89</v>
      </c>
      <c r="M11" s="34">
        <v>88</v>
      </c>
      <c r="N11" s="76">
        <f t="shared" si="1"/>
        <v>89.33333333333333</v>
      </c>
      <c r="O11" s="54">
        <v>79</v>
      </c>
      <c r="P11" s="54">
        <v>86</v>
      </c>
      <c r="Q11" s="56">
        <v>27</v>
      </c>
      <c r="R11" s="77">
        <f t="shared" si="2"/>
        <v>82.5</v>
      </c>
      <c r="S11" s="78">
        <f t="shared" si="3"/>
        <v>185</v>
      </c>
      <c r="T11" s="78">
        <f t="shared" si="4"/>
        <v>267.5</v>
      </c>
      <c r="U11" s="89">
        <f>VLOOKUP($A$8:$A$90,'Body do MiČR'!$B$3:$D$102,2,FALSE)</f>
        <v>50</v>
      </c>
      <c r="V11" s="6"/>
      <c r="W11" s="6"/>
    </row>
    <row r="12" spans="1:23" ht="15" customHeight="1">
      <c r="A12" s="90">
        <v>5</v>
      </c>
      <c r="B12" s="230" t="s">
        <v>125</v>
      </c>
      <c r="C12" s="230" t="s">
        <v>180</v>
      </c>
      <c r="D12" s="230" t="s">
        <v>286</v>
      </c>
      <c r="E12" s="230" t="s">
        <v>347</v>
      </c>
      <c r="F12" s="231" t="s">
        <v>50</v>
      </c>
      <c r="G12" s="34">
        <v>84</v>
      </c>
      <c r="H12" s="34">
        <v>85</v>
      </c>
      <c r="I12" s="34">
        <v>84</v>
      </c>
      <c r="J12" s="76">
        <f t="shared" si="0"/>
        <v>84.33333333333333</v>
      </c>
      <c r="K12" s="34">
        <v>82</v>
      </c>
      <c r="L12" s="34">
        <v>83</v>
      </c>
      <c r="M12" s="34">
        <v>82</v>
      </c>
      <c r="N12" s="76">
        <f t="shared" si="1"/>
        <v>82.33333333333333</v>
      </c>
      <c r="O12" s="56">
        <v>89</v>
      </c>
      <c r="P12" s="54">
        <v>92</v>
      </c>
      <c r="Q12" s="54">
        <v>94</v>
      </c>
      <c r="R12" s="77">
        <f t="shared" si="2"/>
        <v>93</v>
      </c>
      <c r="S12" s="78">
        <f t="shared" si="3"/>
        <v>166.66666666666666</v>
      </c>
      <c r="T12" s="78">
        <f t="shared" si="4"/>
        <v>259.66666666666663</v>
      </c>
      <c r="U12" s="89">
        <f>VLOOKUP($A$8:$A$90,'Body do MiČR'!$B$3:$D$102,2,FALSE)</f>
        <v>45</v>
      </c>
      <c r="V12" s="6"/>
      <c r="W12" s="6"/>
    </row>
    <row r="13" spans="1:23" ht="15" customHeight="1">
      <c r="A13" s="90">
        <v>6</v>
      </c>
      <c r="B13" s="230" t="s">
        <v>372</v>
      </c>
      <c r="C13" s="230" t="s">
        <v>342</v>
      </c>
      <c r="D13" s="230" t="s">
        <v>343</v>
      </c>
      <c r="E13" s="230" t="s">
        <v>348</v>
      </c>
      <c r="F13" s="231" t="s">
        <v>55</v>
      </c>
      <c r="G13" s="34">
        <v>90</v>
      </c>
      <c r="H13" s="34">
        <v>91</v>
      </c>
      <c r="I13" s="34">
        <v>87</v>
      </c>
      <c r="J13" s="76">
        <f t="shared" si="0"/>
        <v>89.33333333333333</v>
      </c>
      <c r="K13" s="34">
        <v>85</v>
      </c>
      <c r="L13" s="34">
        <v>84</v>
      </c>
      <c r="M13" s="34">
        <v>94</v>
      </c>
      <c r="N13" s="76">
        <f t="shared" si="1"/>
        <v>87.66666666666667</v>
      </c>
      <c r="O13" s="54">
        <v>59</v>
      </c>
      <c r="P13" s="56">
        <v>39</v>
      </c>
      <c r="Q13" s="244">
        <v>87</v>
      </c>
      <c r="R13" s="77">
        <f t="shared" si="2"/>
        <v>73</v>
      </c>
      <c r="S13" s="78">
        <f t="shared" si="3"/>
        <v>177</v>
      </c>
      <c r="T13" s="78">
        <f t="shared" si="4"/>
        <v>250</v>
      </c>
      <c r="U13" s="89">
        <f>VLOOKUP($A$8:$A$90,'Body do MiČR'!$B$3:$D$102,2,FALSE)</f>
        <v>40</v>
      </c>
      <c r="V13" s="6"/>
      <c r="W13" s="6"/>
    </row>
    <row r="14" spans="1:23" ht="15" customHeight="1">
      <c r="A14" s="90">
        <v>7</v>
      </c>
      <c r="B14" s="230" t="s">
        <v>94</v>
      </c>
      <c r="C14" s="230" t="s">
        <v>96</v>
      </c>
      <c r="D14" s="230" t="s">
        <v>249</v>
      </c>
      <c r="E14" s="230" t="s">
        <v>376</v>
      </c>
      <c r="F14" s="231" t="s">
        <v>79</v>
      </c>
      <c r="G14" s="34">
        <v>80</v>
      </c>
      <c r="H14" s="34">
        <v>83</v>
      </c>
      <c r="I14" s="34">
        <v>82</v>
      </c>
      <c r="J14" s="76">
        <f t="shared" si="0"/>
        <v>81.66666666666667</v>
      </c>
      <c r="K14" s="34">
        <v>79</v>
      </c>
      <c r="L14" s="34">
        <v>80</v>
      </c>
      <c r="M14" s="34">
        <v>84</v>
      </c>
      <c r="N14" s="76">
        <f t="shared" si="1"/>
        <v>81</v>
      </c>
      <c r="O14" s="54">
        <v>85</v>
      </c>
      <c r="P14" s="54">
        <v>77</v>
      </c>
      <c r="Q14" s="56">
        <v>77</v>
      </c>
      <c r="R14" s="77">
        <f t="shared" si="2"/>
        <v>81</v>
      </c>
      <c r="S14" s="78">
        <f t="shared" si="3"/>
        <v>162.66666666666669</v>
      </c>
      <c r="T14" s="78">
        <f t="shared" si="4"/>
        <v>243.66666666666669</v>
      </c>
      <c r="U14" s="89">
        <f>VLOOKUP($A$8:$A$90,'Body do MiČR'!$B$3:$D$102,2,FALSE)</f>
        <v>36</v>
      </c>
      <c r="V14" s="6"/>
      <c r="W14" s="6"/>
    </row>
    <row r="15" spans="1:23" ht="15" customHeight="1" thickBot="1">
      <c r="A15" s="91">
        <v>8</v>
      </c>
      <c r="B15" s="233" t="s">
        <v>98</v>
      </c>
      <c r="C15" s="233" t="s">
        <v>341</v>
      </c>
      <c r="D15" s="233" t="s">
        <v>364</v>
      </c>
      <c r="E15" s="233" t="s">
        <v>373</v>
      </c>
      <c r="F15" s="234" t="s">
        <v>57</v>
      </c>
      <c r="G15" s="36">
        <v>97</v>
      </c>
      <c r="H15" s="36">
        <v>93</v>
      </c>
      <c r="I15" s="36">
        <v>100</v>
      </c>
      <c r="J15" s="79">
        <f t="shared" si="0"/>
        <v>96.66666666666667</v>
      </c>
      <c r="K15" s="36">
        <v>93</v>
      </c>
      <c r="L15" s="36">
        <v>96</v>
      </c>
      <c r="M15" s="36">
        <v>93</v>
      </c>
      <c r="N15" s="79">
        <f t="shared" si="1"/>
        <v>94</v>
      </c>
      <c r="O15" s="58">
        <v>61</v>
      </c>
      <c r="P15" s="58">
        <v>0</v>
      </c>
      <c r="Q15" s="60">
        <v>0</v>
      </c>
      <c r="R15" s="80">
        <f t="shared" si="2"/>
        <v>30.5</v>
      </c>
      <c r="S15" s="81">
        <f t="shared" si="3"/>
        <v>190.66666666666669</v>
      </c>
      <c r="T15" s="81">
        <f t="shared" si="4"/>
        <v>221.16666666666669</v>
      </c>
      <c r="U15" s="88">
        <f>VLOOKUP($A$8:$A$90,'Body do MiČR'!$B$3:$D$102,2,FALSE)</f>
        <v>32</v>
      </c>
      <c r="V15" s="6"/>
      <c r="W15" s="6"/>
    </row>
    <row r="16" spans="3:4" ht="15" customHeight="1" thickBot="1">
      <c r="C16" s="342"/>
      <c r="D16" s="342"/>
    </row>
    <row r="17" spans="2:21" ht="15" customHeight="1">
      <c r="B17" s="8" t="s">
        <v>29</v>
      </c>
      <c r="C17" s="310" t="s">
        <v>25</v>
      </c>
      <c r="D17" s="310"/>
      <c r="E17" s="9" t="s">
        <v>9</v>
      </c>
      <c r="F17" s="311" t="s">
        <v>38</v>
      </c>
      <c r="G17" s="311"/>
      <c r="H17" s="311"/>
      <c r="I17" s="343" t="s">
        <v>39</v>
      </c>
      <c r="J17" s="343"/>
      <c r="K17" s="343"/>
      <c r="L17" s="339" t="s">
        <v>25</v>
      </c>
      <c r="M17" s="339"/>
      <c r="N17" s="339"/>
      <c r="O17" s="339"/>
      <c r="P17" s="347" t="s">
        <v>9</v>
      </c>
      <c r="Q17" s="347"/>
      <c r="R17" s="311" t="s">
        <v>38</v>
      </c>
      <c r="S17" s="311"/>
      <c r="T17" s="32"/>
      <c r="U17" s="18"/>
    </row>
    <row r="18" spans="2:21" ht="15" customHeight="1">
      <c r="B18" s="15" t="s">
        <v>204</v>
      </c>
      <c r="C18" s="296" t="s">
        <v>243</v>
      </c>
      <c r="D18" s="296"/>
      <c r="E18" s="13" t="s">
        <v>212</v>
      </c>
      <c r="F18" s="295"/>
      <c r="G18" s="295"/>
      <c r="H18" s="295"/>
      <c r="I18" s="340" t="s">
        <v>40</v>
      </c>
      <c r="J18" s="340"/>
      <c r="K18" s="341"/>
      <c r="L18" s="349" t="s">
        <v>123</v>
      </c>
      <c r="M18" s="349"/>
      <c r="N18" s="349"/>
      <c r="O18" s="349"/>
      <c r="P18" s="344" t="s">
        <v>425</v>
      </c>
      <c r="Q18" s="345"/>
      <c r="R18" s="295"/>
      <c r="S18" s="295"/>
      <c r="T18" s="33"/>
      <c r="U18" s="22"/>
    </row>
    <row r="19" spans="2:21" ht="15" customHeight="1">
      <c r="B19" s="15">
        <v>2</v>
      </c>
      <c r="C19" s="296" t="s">
        <v>117</v>
      </c>
      <c r="D19" s="296"/>
      <c r="E19" s="143" t="s">
        <v>244</v>
      </c>
      <c r="F19" s="295"/>
      <c r="G19" s="295"/>
      <c r="H19" s="295"/>
      <c r="I19" s="340" t="s">
        <v>41</v>
      </c>
      <c r="J19" s="340"/>
      <c r="K19" s="341"/>
      <c r="L19" s="349" t="s">
        <v>119</v>
      </c>
      <c r="M19" s="349"/>
      <c r="N19" s="349"/>
      <c r="O19" s="349"/>
      <c r="P19" s="348" t="s">
        <v>428</v>
      </c>
      <c r="Q19" s="348"/>
      <c r="R19" s="346"/>
      <c r="S19" s="295"/>
      <c r="T19" s="33"/>
      <c r="U19" s="22"/>
    </row>
    <row r="20" spans="2:21" ht="15" customHeight="1">
      <c r="B20" s="15">
        <v>3</v>
      </c>
      <c r="C20" s="296" t="s">
        <v>174</v>
      </c>
      <c r="D20" s="296"/>
      <c r="E20" s="143" t="s">
        <v>431</v>
      </c>
      <c r="F20" s="295"/>
      <c r="G20" s="295"/>
      <c r="H20" s="295"/>
      <c r="I20" s="352"/>
      <c r="J20" s="352"/>
      <c r="K20" s="353"/>
      <c r="L20" s="349" t="s">
        <v>338</v>
      </c>
      <c r="M20" s="349"/>
      <c r="N20" s="349"/>
      <c r="O20" s="349"/>
      <c r="P20" s="348" t="s">
        <v>379</v>
      </c>
      <c r="Q20" s="348"/>
      <c r="R20" s="346"/>
      <c r="S20" s="295"/>
      <c r="T20" s="33"/>
      <c r="U20" s="22"/>
    </row>
    <row r="21" spans="2:21" ht="15" customHeight="1">
      <c r="B21" s="12"/>
      <c r="C21" s="296"/>
      <c r="D21" s="296"/>
      <c r="E21" s="13"/>
      <c r="F21" s="295"/>
      <c r="G21" s="295"/>
      <c r="H21" s="295"/>
      <c r="I21" s="352"/>
      <c r="J21" s="352"/>
      <c r="K21" s="353"/>
      <c r="L21" s="349" t="s">
        <v>117</v>
      </c>
      <c r="M21" s="349"/>
      <c r="N21" s="349"/>
      <c r="O21" s="349"/>
      <c r="P21" s="348" t="s">
        <v>244</v>
      </c>
      <c r="Q21" s="348"/>
      <c r="R21" s="346"/>
      <c r="S21" s="295"/>
      <c r="T21" s="33"/>
      <c r="U21" s="22"/>
    </row>
    <row r="22" spans="2:21" ht="15" customHeight="1">
      <c r="B22" s="12"/>
      <c r="C22" s="296"/>
      <c r="D22" s="296"/>
      <c r="E22" s="13"/>
      <c r="F22" s="295"/>
      <c r="G22" s="295"/>
      <c r="H22" s="295"/>
      <c r="I22" s="360"/>
      <c r="J22" s="360"/>
      <c r="K22" s="361"/>
      <c r="R22" s="346"/>
      <c r="S22" s="295"/>
      <c r="T22" s="33"/>
      <c r="U22" s="22"/>
    </row>
    <row r="23" spans="2:21" ht="15" customHeight="1">
      <c r="B23" s="12"/>
      <c r="C23" s="296"/>
      <c r="D23" s="296"/>
      <c r="E23" s="13"/>
      <c r="F23" s="295"/>
      <c r="G23" s="295"/>
      <c r="H23" s="295"/>
      <c r="I23" s="358" t="s">
        <v>42</v>
      </c>
      <c r="J23" s="358"/>
      <c r="K23" s="359"/>
      <c r="L23" s="349" t="s">
        <v>243</v>
      </c>
      <c r="M23" s="349"/>
      <c r="N23" s="349"/>
      <c r="O23" s="349"/>
      <c r="P23" s="348" t="s">
        <v>212</v>
      </c>
      <c r="Q23" s="348"/>
      <c r="R23" s="346"/>
      <c r="S23" s="295"/>
      <c r="T23" s="33"/>
      <c r="U23" s="22"/>
    </row>
    <row r="24" spans="2:21" ht="15" customHeight="1" thickBot="1">
      <c r="B24" s="16" t="s">
        <v>43</v>
      </c>
      <c r="C24" s="292" t="s">
        <v>168</v>
      </c>
      <c r="D24" s="292"/>
      <c r="E24" s="17"/>
      <c r="F24" s="290"/>
      <c r="G24" s="290"/>
      <c r="H24" s="290"/>
      <c r="I24" s="357" t="s">
        <v>43</v>
      </c>
      <c r="J24" s="357"/>
      <c r="K24" s="357"/>
      <c r="L24" s="354" t="s">
        <v>168</v>
      </c>
      <c r="M24" s="355"/>
      <c r="N24" s="355"/>
      <c r="O24" s="356"/>
      <c r="P24" s="350"/>
      <c r="Q24" s="351"/>
      <c r="R24" s="290"/>
      <c r="S24" s="290"/>
      <c r="T24" s="33"/>
      <c r="U24" s="22"/>
    </row>
    <row r="25" spans="1:15" ht="15" customHeight="1">
      <c r="A25" s="18"/>
      <c r="B25" s="18"/>
      <c r="C25" s="18"/>
      <c r="E25" s="18"/>
      <c r="F25" s="19"/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18"/>
      <c r="B26" s="21"/>
      <c r="C26" s="21"/>
      <c r="E26" s="18"/>
      <c r="F26" s="18"/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5" customHeight="1">
      <c r="A27" s="18"/>
      <c r="B27" s="21"/>
      <c r="C27" s="21"/>
      <c r="E27" s="21"/>
      <c r="F27" s="21"/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8"/>
      <c r="B28" s="21"/>
      <c r="C28" s="21"/>
      <c r="E28" s="21"/>
      <c r="F28" s="21"/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5" customHeight="1">
      <c r="A29" s="18"/>
      <c r="B29" s="21"/>
      <c r="C29" s="21"/>
      <c r="E29" s="21"/>
      <c r="F29" s="21"/>
      <c r="G29" s="19"/>
      <c r="H29" s="20"/>
      <c r="I29" s="20"/>
      <c r="J29" s="20"/>
      <c r="K29" s="20"/>
      <c r="L29" s="20"/>
      <c r="M29" s="20"/>
      <c r="N29" s="20"/>
      <c r="O29" s="20"/>
    </row>
    <row r="30" spans="1:6" ht="15" customHeight="1">
      <c r="A30" s="18"/>
      <c r="B30" s="21"/>
      <c r="C30" s="21"/>
      <c r="E30" s="21"/>
      <c r="F30" s="21"/>
    </row>
    <row r="31" spans="1:6" ht="15" customHeight="1">
      <c r="A31" s="18"/>
      <c r="B31" s="21"/>
      <c r="C31" s="21"/>
      <c r="E31" s="21"/>
      <c r="F31" s="21"/>
    </row>
    <row r="32" spans="5:6" ht="12.75">
      <c r="E32" s="21"/>
      <c r="F32" s="21"/>
    </row>
    <row r="33" spans="5:6" ht="12.75">
      <c r="E33" s="21"/>
      <c r="F33" s="21"/>
    </row>
  </sheetData>
  <sheetProtection/>
  <mergeCells count="65">
    <mergeCell ref="A1:J1"/>
    <mergeCell ref="A2:J2"/>
    <mergeCell ref="C22:D22"/>
    <mergeCell ref="F22:H22"/>
    <mergeCell ref="I22:K22"/>
    <mergeCell ref="C21:D21"/>
    <mergeCell ref="A3:B4"/>
    <mergeCell ref="A6:A7"/>
    <mergeCell ref="B6:B7"/>
    <mergeCell ref="C6:C7"/>
    <mergeCell ref="C24:D24"/>
    <mergeCell ref="F24:H24"/>
    <mergeCell ref="I24:K24"/>
    <mergeCell ref="I23:K23"/>
    <mergeCell ref="C19:D19"/>
    <mergeCell ref="F19:H19"/>
    <mergeCell ref="C20:D20"/>
    <mergeCell ref="F20:H20"/>
    <mergeCell ref="I20:K20"/>
    <mergeCell ref="C23:D23"/>
    <mergeCell ref="R22:S22"/>
    <mergeCell ref="R24:S24"/>
    <mergeCell ref="P23:Q23"/>
    <mergeCell ref="F21:H21"/>
    <mergeCell ref="I21:K21"/>
    <mergeCell ref="R20:S20"/>
    <mergeCell ref="R21:S21"/>
    <mergeCell ref="F23:H23"/>
    <mergeCell ref="R23:S23"/>
    <mergeCell ref="L24:O24"/>
    <mergeCell ref="P24:Q24"/>
    <mergeCell ref="L21:O21"/>
    <mergeCell ref="L20:O20"/>
    <mergeCell ref="L23:O23"/>
    <mergeCell ref="P21:Q21"/>
    <mergeCell ref="P20:Q20"/>
    <mergeCell ref="R17:S17"/>
    <mergeCell ref="P18:Q18"/>
    <mergeCell ref="R18:S18"/>
    <mergeCell ref="R19:S19"/>
    <mergeCell ref="F6:F7"/>
    <mergeCell ref="G6:I6"/>
    <mergeCell ref="P17:Q17"/>
    <mergeCell ref="P19:Q19"/>
    <mergeCell ref="L19:O19"/>
    <mergeCell ref="L18:O18"/>
    <mergeCell ref="L17:O17"/>
    <mergeCell ref="I19:K19"/>
    <mergeCell ref="C18:D18"/>
    <mergeCell ref="F18:H18"/>
    <mergeCell ref="I18:K18"/>
    <mergeCell ref="S6:S7"/>
    <mergeCell ref="C16:D16"/>
    <mergeCell ref="C17:D17"/>
    <mergeCell ref="F17:H17"/>
    <mergeCell ref="I17:K17"/>
    <mergeCell ref="D6:D7"/>
    <mergeCell ref="E6:E7"/>
    <mergeCell ref="T6:T7"/>
    <mergeCell ref="U6:U7"/>
    <mergeCell ref="J6:J7"/>
    <mergeCell ref="K6:M6"/>
    <mergeCell ref="N6:N7"/>
    <mergeCell ref="O6:Q6"/>
    <mergeCell ref="R6:R7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Ladislav Douša</cp:lastModifiedBy>
  <cp:lastPrinted>2014-05-25T09:43:18Z</cp:lastPrinted>
  <dcterms:created xsi:type="dcterms:W3CDTF">2005-07-31T10:02:30Z</dcterms:created>
  <dcterms:modified xsi:type="dcterms:W3CDTF">2014-06-01T20:45:18Z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